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15" yWindow="4815" windowWidth="20730" windowHeight="11520" tabRatio="748" activeTab="1"/>
  </bookViews>
  <sheets>
    <sheet name="Disclaimer" sheetId="71" r:id="rId1"/>
    <sheet name="Regional" sheetId="72" r:id="rId2"/>
    <sheet name="Building Use" sheetId="73" r:id="rId3"/>
    <sheet name="Graphs" sheetId="74" r:id="rId4"/>
  </sheets>
  <externalReferences>
    <externalReference r:id="rId5"/>
  </externalReferences>
  <definedNames>
    <definedName name="_xlnm.Print_Area" localSheetId="2">'Building Use'!$B$1:$L$40</definedName>
    <definedName name="_xlnm.Print_Area" localSheetId="3">Graphs!$A$1:$J$36</definedName>
    <definedName name="_xlnm.Print_Area" localSheetId="1">Regional!$B$1:$L$47</definedName>
  </definedNames>
  <calcPr calcId="145621"/>
</workbook>
</file>

<file path=xl/calcChain.xml><?xml version="1.0" encoding="utf-8"?>
<calcChain xmlns="http://schemas.openxmlformats.org/spreadsheetml/2006/main">
  <c r="F45" i="72" l="1"/>
  <c r="E45" i="72"/>
  <c r="D45" i="72"/>
  <c r="H45" i="72" s="1"/>
  <c r="C45" i="72"/>
  <c r="F44" i="72"/>
  <c r="E44" i="72"/>
  <c r="D44" i="72"/>
  <c r="H44" i="72" s="1"/>
  <c r="C44" i="72"/>
  <c r="F43" i="72"/>
  <c r="E43" i="72"/>
  <c r="D43" i="72"/>
  <c r="H43" i="72" s="1"/>
  <c r="C43" i="72"/>
  <c r="F42" i="72"/>
  <c r="E42" i="72"/>
  <c r="D42" i="72"/>
  <c r="H42" i="72" s="1"/>
  <c r="C42" i="72"/>
  <c r="F41" i="72"/>
  <c r="F46" i="72" s="1"/>
  <c r="E41" i="72"/>
  <c r="E46" i="72" s="1"/>
  <c r="D41" i="72"/>
  <c r="H41" i="72" s="1"/>
  <c r="C41" i="72"/>
  <c r="F39" i="72"/>
  <c r="E39" i="72"/>
  <c r="D39" i="72"/>
  <c r="H39" i="72" s="1"/>
  <c r="C39" i="72"/>
  <c r="F38" i="72"/>
  <c r="F40" i="72" s="1"/>
  <c r="F47" i="72" s="1"/>
  <c r="E38" i="72"/>
  <c r="E40" i="72" s="1"/>
  <c r="E47" i="72" s="1"/>
  <c r="D38" i="72"/>
  <c r="D40" i="72" s="1"/>
  <c r="C38" i="72"/>
  <c r="C40" i="72" s="1"/>
  <c r="E36" i="72"/>
  <c r="C36" i="72"/>
  <c r="F29" i="72"/>
  <c r="E29" i="72"/>
  <c r="D29" i="72"/>
  <c r="C29" i="72"/>
  <c r="F28" i="72"/>
  <c r="E28" i="72"/>
  <c r="D28" i="72"/>
  <c r="C28" i="72"/>
  <c r="F27" i="72"/>
  <c r="E27" i="72"/>
  <c r="D27" i="72"/>
  <c r="C27" i="72"/>
  <c r="F26" i="72"/>
  <c r="E26" i="72"/>
  <c r="D26" i="72"/>
  <c r="C26" i="72"/>
  <c r="F25" i="72"/>
  <c r="F30" i="72" s="1"/>
  <c r="E25" i="72"/>
  <c r="E30" i="72" s="1"/>
  <c r="D25" i="72"/>
  <c r="D30" i="72" s="1"/>
  <c r="C25" i="72"/>
  <c r="C30" i="72" s="1"/>
  <c r="F23" i="72"/>
  <c r="E23" i="72"/>
  <c r="D23" i="72"/>
  <c r="H23" i="72" s="1"/>
  <c r="C23" i="72"/>
  <c r="F22" i="72"/>
  <c r="F24" i="72" s="1"/>
  <c r="F31" i="72" s="1"/>
  <c r="E22" i="72"/>
  <c r="E24" i="72" s="1"/>
  <c r="E31" i="72" s="1"/>
  <c r="D22" i="72"/>
  <c r="D24" i="72" s="1"/>
  <c r="C22" i="72"/>
  <c r="C24" i="72" s="1"/>
  <c r="E20" i="72"/>
  <c r="C20" i="72"/>
  <c r="H13" i="72"/>
  <c r="G13" i="72"/>
  <c r="F13" i="72"/>
  <c r="E13" i="72"/>
  <c r="D13" i="72"/>
  <c r="J13" i="72" s="1"/>
  <c r="C13" i="72"/>
  <c r="K13" i="72" s="1"/>
  <c r="H12" i="72"/>
  <c r="G12" i="72"/>
  <c r="F12" i="72"/>
  <c r="E12" i="72"/>
  <c r="D12" i="72"/>
  <c r="L12" i="72" s="1"/>
  <c r="C12" i="72"/>
  <c r="H11" i="72"/>
  <c r="G11" i="72"/>
  <c r="F11" i="72"/>
  <c r="E11" i="72"/>
  <c r="D11" i="72"/>
  <c r="C11" i="72"/>
  <c r="K11" i="72" s="1"/>
  <c r="H10" i="72"/>
  <c r="G10" i="72"/>
  <c r="F10" i="72"/>
  <c r="E10" i="72"/>
  <c r="D10" i="72"/>
  <c r="L10" i="72" s="1"/>
  <c r="C10" i="72"/>
  <c r="H9" i="72"/>
  <c r="H14" i="72" s="1"/>
  <c r="G9" i="72"/>
  <c r="F9" i="72"/>
  <c r="F14" i="72" s="1"/>
  <c r="E9" i="72"/>
  <c r="D9" i="72"/>
  <c r="D14" i="72" s="1"/>
  <c r="C9" i="72"/>
  <c r="K9" i="72" s="1"/>
  <c r="H7" i="72"/>
  <c r="G7" i="72"/>
  <c r="F7" i="72"/>
  <c r="E7" i="72"/>
  <c r="D7" i="72"/>
  <c r="L7" i="72" s="1"/>
  <c r="C7" i="72"/>
  <c r="K7" i="72" s="1"/>
  <c r="H6" i="72"/>
  <c r="H8" i="72" s="1"/>
  <c r="H15" i="72" s="1"/>
  <c r="G6" i="72"/>
  <c r="F6" i="72"/>
  <c r="E6" i="72"/>
  <c r="D6" i="72"/>
  <c r="C6" i="72"/>
  <c r="G4" i="72"/>
  <c r="E4" i="72"/>
  <c r="C4" i="72"/>
  <c r="J6" i="72" l="1"/>
  <c r="I6" i="72"/>
  <c r="G8" i="72"/>
  <c r="G15" i="72" s="1"/>
  <c r="G14" i="72"/>
  <c r="G23" i="72"/>
  <c r="G26" i="72"/>
  <c r="G27" i="72"/>
  <c r="G28" i="72"/>
  <c r="G29" i="72"/>
  <c r="J11" i="72"/>
  <c r="D8" i="72"/>
  <c r="D15" i="72" s="1"/>
  <c r="E8" i="72"/>
  <c r="E14" i="72"/>
  <c r="I10" i="72"/>
  <c r="I12" i="72"/>
  <c r="G39" i="72"/>
  <c r="G41" i="72"/>
  <c r="G42" i="72"/>
  <c r="G43" i="72"/>
  <c r="G44" i="72"/>
  <c r="G45" i="72"/>
  <c r="J10" i="72"/>
  <c r="J12" i="72"/>
  <c r="H26" i="72"/>
  <c r="H27" i="72"/>
  <c r="H28" i="72"/>
  <c r="H29" i="72"/>
  <c r="G30" i="72"/>
  <c r="H24" i="72"/>
  <c r="D31" i="72"/>
  <c r="H31" i="72" s="1"/>
  <c r="H30" i="72"/>
  <c r="G40" i="72"/>
  <c r="H40" i="72"/>
  <c r="L14" i="72"/>
  <c r="J14" i="72"/>
  <c r="G24" i="72"/>
  <c r="C31" i="72"/>
  <c r="G31" i="72" s="1"/>
  <c r="F8" i="72"/>
  <c r="F15" i="72" s="1"/>
  <c r="L11" i="72"/>
  <c r="L13" i="72"/>
  <c r="G25" i="72"/>
  <c r="G38" i="72"/>
  <c r="C46" i="72"/>
  <c r="G46" i="72" s="1"/>
  <c r="K6" i="72"/>
  <c r="I7" i="72"/>
  <c r="C8" i="72"/>
  <c r="I9" i="72"/>
  <c r="K10" i="72"/>
  <c r="I11" i="72"/>
  <c r="K12" i="72"/>
  <c r="I13" i="72"/>
  <c r="C14" i="72"/>
  <c r="H25" i="72"/>
  <c r="H38" i="72"/>
  <c r="D46" i="72"/>
  <c r="H46" i="72" s="1"/>
  <c r="L9" i="72"/>
  <c r="L6" i="72"/>
  <c r="J7" i="72"/>
  <c r="J9" i="72"/>
  <c r="G22" i="72"/>
  <c r="H22" i="72"/>
  <c r="L8" i="72" l="1"/>
  <c r="D47" i="72"/>
  <c r="H47" i="72" s="1"/>
  <c r="E15" i="72"/>
  <c r="C15" i="72"/>
  <c r="I8" i="72"/>
  <c r="K8" i="72"/>
  <c r="J8" i="72"/>
  <c r="J15" i="72"/>
  <c r="L15" i="72"/>
  <c r="C47" i="72"/>
  <c r="G47" i="72" s="1"/>
  <c r="I14" i="72"/>
  <c r="K14" i="72"/>
  <c r="K15" i="72" l="1"/>
  <c r="I15" i="72"/>
</calcChain>
</file>

<file path=xl/sharedStrings.xml><?xml version="1.0" encoding="utf-8"?>
<sst xmlns="http://schemas.openxmlformats.org/spreadsheetml/2006/main" count="158" uniqueCount="51">
  <si>
    <t>Disclaimer:</t>
  </si>
  <si>
    <t xml:space="preserve">In accordance with the requirements of the Building Act 1993 and the Building Regulations 2006 building surveyors submit information relating to their building permit functions to the Victorian Building Authority (Authority).  The information provided by the Authority is drawn from and reliant on the information provided by the building surveyors to the Authority.  Accordingly, the Authority is unable to and does not represent or warrant that this information is accurate, authentic or complete.  The information and data is provided for general information only. </t>
  </si>
  <si>
    <t>No warranties either express or implied are made in relation to the information.  To the extent permitted by law, the Authority excludes liability and responsibility for any direct or indirect loss or damage (including loss or damage from viruses) caused by use or reliance on anything contained in the information.</t>
  </si>
  <si>
    <t>Building Activity Analysis (by Region)</t>
  </si>
  <si>
    <t>CURRENT MONTH</t>
  </si>
  <si>
    <t>Period</t>
  </si>
  <si>
    <t>Current Month</t>
  </si>
  <si>
    <t>Previous Month</t>
  </si>
  <si>
    <t>Corres. Month Last Year</t>
  </si>
  <si>
    <t>Analysis - Previous Month</t>
  </si>
  <si>
    <t>Analysis - Corres. Month Last Year</t>
  </si>
  <si>
    <t xml:space="preserve">% Changes </t>
  </si>
  <si>
    <t>Region</t>
  </si>
  <si>
    <t>No. of Permits</t>
  </si>
  <si>
    <t>$M</t>
  </si>
  <si>
    <t>Inner Melbourne</t>
  </si>
  <si>
    <t>Outer Melbourne</t>
  </si>
  <si>
    <t>Total Metropolitan</t>
  </si>
  <si>
    <t>Gippsland</t>
  </si>
  <si>
    <t>North Central</t>
  </si>
  <si>
    <t>North East</t>
  </si>
  <si>
    <t>North West</t>
  </si>
  <si>
    <t>South West</t>
  </si>
  <si>
    <t>Total Rural</t>
  </si>
  <si>
    <t>Grand Total</t>
  </si>
  <si>
    <t>FINANCIAL YEAR</t>
  </si>
  <si>
    <t>Current Financial Year</t>
  </si>
  <si>
    <t>Previous Financial Year</t>
  </si>
  <si>
    <t>Analysis</t>
  </si>
  <si>
    <t>CALENDAR YEAR</t>
  </si>
  <si>
    <t>Current Calendar Year</t>
  </si>
  <si>
    <t>Previous Calendar Year</t>
  </si>
  <si>
    <t>Building Activity Analysis (by Building Use)</t>
  </si>
  <si>
    <t>Building Use</t>
  </si>
  <si>
    <t>Domestic</t>
  </si>
  <si>
    <t>Residential</t>
  </si>
  <si>
    <t>Commercial</t>
  </si>
  <si>
    <t>Retail</t>
  </si>
  <si>
    <t>Industrial</t>
  </si>
  <si>
    <t>Hospital/Healthcare</t>
  </si>
  <si>
    <t>Public Buildings</t>
  </si>
  <si>
    <t>Total</t>
  </si>
  <si>
    <t>FINANCIAL YEAR TO DATE</t>
  </si>
  <si>
    <t>CALENDAR YEAR TO DATE</t>
  </si>
  <si>
    <t>July 2016</t>
  </si>
  <si>
    <t>June 2016</t>
  </si>
  <si>
    <t>July 2015</t>
  </si>
  <si>
    <t>July 2016 to July 2016</t>
  </si>
  <si>
    <t>July 2015 to July 2015</t>
  </si>
  <si>
    <t>January 2016 To July 2016</t>
  </si>
  <si>
    <t>January 2015 To July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</si>
</sst>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_-;\-* #,##0_-;_-* &quot;-&quot;??_-;_-@_-"/>
    <numFmt numFmtId="165" formatCode="0.00%;[Red]\ \(0.00%\)"/>
    <numFmt numFmtId="166" formatCode="_-* #,##0.0_-;\-* #,##0.0_-;_-* &quot;-&quot;??_-;_-@_-"/>
    <numFmt numFmtId="167" formatCode="0.0%"/>
    <numFmt numFmtId="168" formatCode="0.00%;[Red]\(0.00%\)"/>
    <numFmt numFmtId="169" formatCode="dd\ mmmm\ yyyy"/>
  </numFmts>
  <fonts count="14" x14ac:knownFonts="1">
    <font>
      <sz val="11"/>
      <color theme="1"/>
      <name val="Calibri"/>
      <family val="2"/>
      <scheme val="minor"/>
    </font>
    <font>
      <sz val="10"/>
      <name val="Arial"/>
      <family val="2"/>
    </font>
    <font>
      <b/>
      <sz val="11"/>
      <color theme="1"/>
      <name val="Calibri"/>
      <family val="2"/>
      <scheme val="minor"/>
    </font>
    <font>
      <b/>
      <sz val="22"/>
      <name val="Calibri"/>
      <family val="2"/>
      <scheme val="minor"/>
    </font>
    <font>
      <sz val="10"/>
      <name val="Calibri"/>
      <family val="2"/>
      <scheme val="minor"/>
    </font>
    <font>
      <b/>
      <sz val="12"/>
      <name val="Calibri"/>
      <family val="2"/>
      <scheme val="minor"/>
    </font>
    <font>
      <b/>
      <sz val="8"/>
      <name val="Calibri"/>
      <family val="2"/>
      <scheme val="minor"/>
    </font>
    <font>
      <b/>
      <sz val="8"/>
      <color theme="0"/>
      <name val="Calibri"/>
      <family val="2"/>
      <scheme val="minor"/>
    </font>
    <font>
      <sz val="8"/>
      <name val="Calibri"/>
      <family val="2"/>
      <scheme val="minor"/>
    </font>
    <font>
      <sz val="8"/>
      <color theme="0"/>
      <name val="Calibri"/>
      <family val="2"/>
      <scheme val="minor"/>
    </font>
    <font>
      <sz val="8"/>
      <color indexed="8"/>
      <name val="Calibri"/>
      <family val="2"/>
      <scheme val="minor"/>
    </font>
    <font>
      <b/>
      <sz val="8"/>
      <color indexed="8"/>
      <name val="Calibri"/>
      <family val="2"/>
      <scheme val="minor"/>
    </font>
    <font>
      <b/>
      <sz val="8"/>
      <color indexed="42"/>
      <name val="Calibri"/>
      <family val="2"/>
      <scheme val="minor"/>
    </font>
    <font>
      <b/>
      <sz val="8"/>
      <color indexed="44"/>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3" tint="0.59999389629810485"/>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0" fillId="2" borderId="0" xfId="0" applyFill="1"/>
    <xf numFmtId="0" fontId="2" fillId="0" borderId="0" xfId="0" applyFont="1" applyFill="1"/>
    <xf numFmtId="0" fontId="0" fillId="0" borderId="0" xfId="0" applyFill="1" applyAlignment="1">
      <alignment wrapText="1"/>
    </xf>
    <xf numFmtId="0" fontId="3" fillId="3" borderId="0" xfId="0" applyFont="1" applyFill="1" applyAlignment="1">
      <alignment vertical="top"/>
    </xf>
    <xf numFmtId="0" fontId="4" fillId="3" borderId="0" xfId="0" applyFont="1" applyFill="1"/>
    <xf numFmtId="0" fontId="5" fillId="3" borderId="0" xfId="0" applyFont="1" applyFill="1"/>
    <xf numFmtId="0" fontId="8" fillId="3" borderId="0" xfId="0" applyFont="1" applyFill="1" applyAlignment="1">
      <alignment wrapText="1"/>
    </xf>
    <xf numFmtId="0" fontId="4" fillId="3" borderId="0" xfId="0" applyFont="1" applyFill="1" applyAlignment="1">
      <alignment wrapText="1"/>
    </xf>
    <xf numFmtId="0" fontId="7" fillId="5" borderId="9" xfId="0" applyFont="1" applyFill="1" applyBorder="1" applyAlignment="1">
      <alignment horizontal="left"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43" fontId="10" fillId="0" borderId="6" xfId="2" applyFont="1" applyBorder="1" applyAlignment="1">
      <alignment horizontal="left" vertical="top"/>
    </xf>
    <xf numFmtId="164" fontId="8" fillId="0" borderId="2" xfId="2" applyNumberFormat="1" applyFont="1" applyBorder="1"/>
    <xf numFmtId="4" fontId="8" fillId="0" borderId="10" xfId="2" applyNumberFormat="1" applyFont="1" applyBorder="1"/>
    <xf numFmtId="165" fontId="8" fillId="6" borderId="11" xfId="4" applyNumberFormat="1" applyFont="1" applyFill="1" applyBorder="1" applyAlignment="1">
      <alignment horizontal="center"/>
    </xf>
    <xf numFmtId="165" fontId="8" fillId="6" borderId="12" xfId="4" applyNumberFormat="1" applyFont="1" applyFill="1" applyBorder="1" applyAlignment="1">
      <alignment horizontal="center"/>
    </xf>
    <xf numFmtId="43" fontId="10" fillId="0" borderId="9" xfId="2" applyFont="1" applyBorder="1" applyAlignment="1">
      <alignment horizontal="left" vertical="top"/>
    </xf>
    <xf numFmtId="164" fontId="8" fillId="0" borderId="7" xfId="2" applyNumberFormat="1" applyFont="1" applyBorder="1"/>
    <xf numFmtId="4" fontId="8" fillId="0" borderId="13" xfId="2" applyNumberFormat="1" applyFont="1" applyBorder="1"/>
    <xf numFmtId="165" fontId="8" fillId="6" borderId="7" xfId="4" applyNumberFormat="1" applyFont="1" applyFill="1" applyBorder="1" applyAlignment="1">
      <alignment horizontal="center"/>
    </xf>
    <xf numFmtId="165" fontId="8" fillId="6" borderId="8" xfId="4" applyNumberFormat="1" applyFont="1" applyFill="1" applyBorder="1" applyAlignment="1">
      <alignment horizontal="center"/>
    </xf>
    <xf numFmtId="43" fontId="11" fillId="7" borderId="9" xfId="2" applyFont="1" applyFill="1" applyBorder="1" applyAlignment="1">
      <alignment horizontal="left" vertical="top"/>
    </xf>
    <xf numFmtId="164" fontId="6" fillId="7" borderId="7" xfId="2" applyNumberFormat="1" applyFont="1" applyFill="1" applyBorder="1"/>
    <xf numFmtId="4" fontId="6" fillId="7" borderId="13" xfId="2" applyNumberFormat="1" applyFont="1" applyFill="1" applyBorder="1"/>
    <xf numFmtId="166" fontId="6" fillId="7" borderId="7" xfId="2" applyNumberFormat="1" applyFont="1" applyFill="1" applyBorder="1"/>
    <xf numFmtId="165" fontId="6" fillId="7" borderId="7" xfId="4" applyNumberFormat="1" applyFont="1" applyFill="1" applyBorder="1" applyAlignment="1">
      <alignment horizontal="center"/>
    </xf>
    <xf numFmtId="165" fontId="6" fillId="7" borderId="8" xfId="4" applyNumberFormat="1" applyFont="1" applyFill="1" applyBorder="1" applyAlignment="1">
      <alignment horizontal="center"/>
    </xf>
    <xf numFmtId="43" fontId="10" fillId="0" borderId="9" xfId="2" applyFont="1" applyFill="1" applyBorder="1" applyAlignment="1">
      <alignment horizontal="left" vertical="top"/>
    </xf>
    <xf numFmtId="43" fontId="10" fillId="0" borderId="14" xfId="2" applyFont="1" applyBorder="1" applyAlignment="1">
      <alignment horizontal="left" vertical="top"/>
    </xf>
    <xf numFmtId="43" fontId="11" fillId="7" borderId="14" xfId="2" applyFont="1" applyFill="1" applyBorder="1" applyAlignment="1">
      <alignment horizontal="left" vertical="top"/>
    </xf>
    <xf numFmtId="164" fontId="6" fillId="7" borderId="15" xfId="2" applyNumberFormat="1" applyFont="1" applyFill="1" applyBorder="1"/>
    <xf numFmtId="4" fontId="6" fillId="7" borderId="16" xfId="2" applyNumberFormat="1" applyFont="1" applyFill="1" applyBorder="1"/>
    <xf numFmtId="43" fontId="7" fillId="5" borderId="17" xfId="2" applyFont="1" applyFill="1" applyBorder="1" applyAlignment="1">
      <alignment horizontal="left" vertical="top"/>
    </xf>
    <xf numFmtId="164" fontId="7" fillId="5" borderId="18" xfId="2" applyNumberFormat="1" applyFont="1" applyFill="1" applyBorder="1"/>
    <xf numFmtId="4" fontId="7" fillId="5" borderId="19" xfId="2" applyNumberFormat="1" applyFont="1" applyFill="1" applyBorder="1"/>
    <xf numFmtId="165" fontId="7" fillId="5" borderId="18" xfId="4" applyNumberFormat="1" applyFont="1" applyFill="1" applyBorder="1" applyAlignment="1">
      <alignment horizontal="center"/>
    </xf>
    <xf numFmtId="165" fontId="7" fillId="5" borderId="20" xfId="4" applyNumberFormat="1" applyFont="1" applyFill="1" applyBorder="1" applyAlignment="1">
      <alignment horizontal="center"/>
    </xf>
    <xf numFmtId="43" fontId="12" fillId="3" borderId="0" xfId="2" applyFont="1" applyFill="1" applyBorder="1" applyAlignment="1">
      <alignment horizontal="left" vertical="top"/>
    </xf>
    <xf numFmtId="164" fontId="12" fillId="3" borderId="0" xfId="2" applyNumberFormat="1" applyFont="1" applyFill="1" applyBorder="1"/>
    <xf numFmtId="166" fontId="12" fillId="3" borderId="0" xfId="2" applyNumberFormat="1" applyFont="1" applyFill="1" applyBorder="1"/>
    <xf numFmtId="167" fontId="12" fillId="3" borderId="0" xfId="4" applyNumberFormat="1" applyFont="1" applyFill="1" applyBorder="1" applyAlignment="1">
      <alignment horizontal="center"/>
    </xf>
    <xf numFmtId="4" fontId="8" fillId="0" borderId="7" xfId="2" applyNumberFormat="1" applyFont="1" applyBorder="1"/>
    <xf numFmtId="168" fontId="8" fillId="6" borderId="7" xfId="4" applyNumberFormat="1" applyFont="1" applyFill="1" applyBorder="1" applyAlignment="1">
      <alignment horizontal="center"/>
    </xf>
    <xf numFmtId="168" fontId="8" fillId="6" borderId="8" xfId="4" applyNumberFormat="1" applyFont="1" applyFill="1" applyBorder="1" applyAlignment="1">
      <alignment horizontal="center"/>
    </xf>
    <xf numFmtId="4" fontId="7" fillId="5" borderId="20" xfId="2" applyNumberFormat="1" applyFont="1" applyFill="1" applyBorder="1"/>
    <xf numFmtId="168" fontId="7" fillId="5" borderId="18" xfId="4" applyNumberFormat="1" applyFont="1" applyFill="1" applyBorder="1" applyAlignment="1">
      <alignment horizontal="center"/>
    </xf>
    <xf numFmtId="168" fontId="7" fillId="5" borderId="20" xfId="4" applyNumberFormat="1" applyFont="1" applyFill="1" applyBorder="1" applyAlignment="1">
      <alignment horizontal="center"/>
    </xf>
    <xf numFmtId="169" fontId="4" fillId="3" borderId="0" xfId="0" applyNumberFormat="1" applyFont="1" applyFill="1"/>
    <xf numFmtId="0" fontId="13" fillId="3" borderId="0" xfId="0" applyFont="1" applyFill="1" applyBorder="1" applyAlignment="1">
      <alignment horizontal="center" vertical="center" wrapText="1"/>
    </xf>
    <xf numFmtId="167" fontId="8" fillId="3" borderId="0" xfId="4" applyNumberFormat="1" applyFont="1" applyFill="1" applyBorder="1" applyAlignment="1">
      <alignment horizontal="center"/>
    </xf>
    <xf numFmtId="0" fontId="8" fillId="3" borderId="0" xfId="4" applyNumberFormat="1" applyFont="1" applyFill="1" applyBorder="1" applyAlignment="1">
      <alignment horizontal="center"/>
    </xf>
    <xf numFmtId="167" fontId="13" fillId="3" borderId="0" xfId="4" applyNumberFormat="1" applyFont="1" applyFill="1" applyBorder="1" applyAlignment="1">
      <alignment horizontal="center"/>
    </xf>
    <xf numFmtId="0" fontId="4" fillId="3" borderId="0" xfId="0" applyFont="1" applyFill="1" applyBorder="1"/>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cellXfs>
  <cellStyles count="5">
    <cellStyle name="Comma 2" xfId="2"/>
    <cellStyle name="Currency 2" xfId="3"/>
    <cellStyle name="Normal" xfId="0" builtinId="0"/>
    <cellStyle name="Normal 2" xfId="1"/>
    <cellStyle name="Percent 2" xfId="4"/>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2428875</xdr:colOff>
      <xdr:row>0</xdr:row>
      <xdr:rowOff>0</xdr:rowOff>
    </xdr:from>
    <xdr:to>
      <xdr:col>1</xdr:col>
      <xdr:colOff>7215</xdr:colOff>
      <xdr:row>0</xdr:row>
      <xdr:rowOff>580411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848" t="18578" r="74109" b="50067"/>
        <a:stretch>
          <a:fillRect/>
        </a:stretch>
      </xdr:blipFill>
      <xdr:spPr bwMode="auto">
        <a:xfrm>
          <a:off x="2428875" y="0"/>
          <a:ext cx="1712190" cy="5804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9</xdr:col>
      <xdr:colOff>457200</xdr:colOff>
      <xdr:row>17</xdr:row>
      <xdr:rowOff>171450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209550"/>
          <a:ext cx="5486400" cy="320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485775</xdr:colOff>
      <xdr:row>19</xdr:row>
      <xdr:rowOff>38100</xdr:rowOff>
    </xdr:from>
    <xdr:to>
      <xdr:col>9</xdr:col>
      <xdr:colOff>485775</xdr:colOff>
      <xdr:row>36</xdr:row>
      <xdr:rowOff>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3657600"/>
          <a:ext cx="5486400" cy="320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ared%20Folders\QUALITY%20ASSURANCE\Statistics\Automated%20Forms\ST510A%20Regional%20Building%20Activity%20Analysis\BISP-REP-3404A-Region%20Analysis%20201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pdate"/>
      <sheetName val="Analyses"/>
      <sheetName val="Quarter LookUp"/>
      <sheetName val="Month LookUp"/>
      <sheetName val="CY LookUp"/>
      <sheetName val="FY LookUp"/>
    </sheetNames>
    <sheetDataSet>
      <sheetData sheetId="0">
        <row r="7">
          <cell r="B7" t="str">
            <v>July 2014</v>
          </cell>
          <cell r="C7">
            <v>2775</v>
          </cell>
          <cell r="D7">
            <v>1127.31</v>
          </cell>
          <cell r="E7">
            <v>538</v>
          </cell>
          <cell r="F7">
            <v>105.99</v>
          </cell>
          <cell r="G7">
            <v>583</v>
          </cell>
          <cell r="H7">
            <v>87.22</v>
          </cell>
          <cell r="I7">
            <v>459</v>
          </cell>
          <cell r="J7">
            <v>59.71</v>
          </cell>
          <cell r="K7">
            <v>464</v>
          </cell>
          <cell r="L7">
            <v>74.77</v>
          </cell>
          <cell r="M7">
            <v>3609</v>
          </cell>
          <cell r="N7">
            <v>746.64</v>
          </cell>
          <cell r="O7">
            <v>809</v>
          </cell>
          <cell r="P7">
            <v>140.77000000000001</v>
          </cell>
        </row>
        <row r="8">
          <cell r="B8" t="str">
            <v>August 2014</v>
          </cell>
          <cell r="C8">
            <v>2546</v>
          </cell>
          <cell r="D8">
            <v>982.15330500000005</v>
          </cell>
          <cell r="E8">
            <v>474</v>
          </cell>
          <cell r="F8">
            <v>283.22000000000003</v>
          </cell>
          <cell r="G8">
            <v>520</v>
          </cell>
          <cell r="H8">
            <v>108.037786</v>
          </cell>
          <cell r="I8">
            <v>407</v>
          </cell>
          <cell r="J8">
            <v>53.089858</v>
          </cell>
          <cell r="K8">
            <v>445</v>
          </cell>
          <cell r="L8">
            <v>53.864615000000001</v>
          </cell>
          <cell r="M8">
            <v>3130</v>
          </cell>
          <cell r="N8">
            <v>671.23</v>
          </cell>
          <cell r="O8">
            <v>766</v>
          </cell>
          <cell r="P8">
            <v>177.23286999999999</v>
          </cell>
        </row>
        <row r="9">
          <cell r="B9" t="str">
            <v>September 2014</v>
          </cell>
          <cell r="C9">
            <v>2730</v>
          </cell>
          <cell r="D9">
            <v>972.90591300000006</v>
          </cell>
          <cell r="E9">
            <v>513</v>
          </cell>
          <cell r="F9">
            <v>92.677277000000004</v>
          </cell>
          <cell r="G9">
            <v>607</v>
          </cell>
          <cell r="H9">
            <v>80.935402999999994</v>
          </cell>
          <cell r="I9">
            <v>504</v>
          </cell>
          <cell r="J9">
            <v>56.147210000000001</v>
          </cell>
          <cell r="K9">
            <v>545</v>
          </cell>
          <cell r="L9">
            <v>82.986885000000001</v>
          </cell>
          <cell r="M9">
            <v>3525</v>
          </cell>
          <cell r="N9">
            <v>734.33588199999997</v>
          </cell>
          <cell r="O9">
            <v>829</v>
          </cell>
          <cell r="P9">
            <v>147.34993600000001</v>
          </cell>
        </row>
        <row r="10">
          <cell r="B10" t="str">
            <v>October 2014</v>
          </cell>
          <cell r="C10">
            <v>3070</v>
          </cell>
          <cell r="D10">
            <v>1121.0899999999999</v>
          </cell>
          <cell r="E10">
            <v>583</v>
          </cell>
          <cell r="F10">
            <v>72.55</v>
          </cell>
          <cell r="G10">
            <v>656</v>
          </cell>
          <cell r="H10">
            <v>91.99</v>
          </cell>
          <cell r="I10">
            <v>483</v>
          </cell>
          <cell r="J10">
            <v>59.02</v>
          </cell>
          <cell r="K10">
            <v>631</v>
          </cell>
          <cell r="L10">
            <v>77.680000000000007</v>
          </cell>
          <cell r="M10">
            <v>4205</v>
          </cell>
          <cell r="N10">
            <v>1028.43</v>
          </cell>
          <cell r="O10">
            <v>934</v>
          </cell>
          <cell r="P10">
            <v>157.30000000000001</v>
          </cell>
        </row>
        <row r="11">
          <cell r="B11" t="str">
            <v>November 2014</v>
          </cell>
          <cell r="C11">
            <v>2686</v>
          </cell>
          <cell r="D11">
            <v>997.1</v>
          </cell>
          <cell r="E11">
            <v>519</v>
          </cell>
          <cell r="F11">
            <v>70.13</v>
          </cell>
          <cell r="G11">
            <v>674</v>
          </cell>
          <cell r="H11">
            <v>274.41000000000003</v>
          </cell>
          <cell r="I11">
            <v>442</v>
          </cell>
          <cell r="J11">
            <v>47.52</v>
          </cell>
          <cell r="K11">
            <v>532</v>
          </cell>
          <cell r="L11">
            <v>59.22</v>
          </cell>
          <cell r="M11">
            <v>3294</v>
          </cell>
          <cell r="N11">
            <v>738.46</v>
          </cell>
          <cell r="O11">
            <v>841</v>
          </cell>
          <cell r="P11">
            <v>350.37</v>
          </cell>
        </row>
        <row r="12">
          <cell r="B12" t="str">
            <v>December 2014</v>
          </cell>
          <cell r="C12">
            <v>2426</v>
          </cell>
          <cell r="D12">
            <v>1105.67</v>
          </cell>
          <cell r="E12">
            <v>448</v>
          </cell>
          <cell r="F12">
            <v>119.91</v>
          </cell>
          <cell r="G12">
            <v>550</v>
          </cell>
          <cell r="H12">
            <v>75.61</v>
          </cell>
          <cell r="I12">
            <v>443</v>
          </cell>
          <cell r="J12">
            <v>54.45</v>
          </cell>
          <cell r="K12">
            <v>506</v>
          </cell>
          <cell r="L12">
            <v>72.12</v>
          </cell>
          <cell r="M12">
            <v>2894</v>
          </cell>
          <cell r="N12">
            <v>605.63</v>
          </cell>
          <cell r="O12">
            <v>700</v>
          </cell>
          <cell r="P12">
            <v>111.56</v>
          </cell>
        </row>
        <row r="13">
          <cell r="B13" t="str">
            <v>January 2015</v>
          </cell>
          <cell r="C13">
            <v>1906</v>
          </cell>
          <cell r="D13">
            <v>642.62</v>
          </cell>
          <cell r="E13">
            <v>359</v>
          </cell>
          <cell r="F13">
            <v>51</v>
          </cell>
          <cell r="G13">
            <v>423</v>
          </cell>
          <cell r="H13">
            <v>53.1</v>
          </cell>
          <cell r="I13">
            <v>339</v>
          </cell>
          <cell r="J13">
            <v>59</v>
          </cell>
          <cell r="K13">
            <v>405</v>
          </cell>
          <cell r="L13">
            <v>45.43</v>
          </cell>
          <cell r="M13">
            <v>2373</v>
          </cell>
          <cell r="N13">
            <v>490.3</v>
          </cell>
          <cell r="O13">
            <v>630</v>
          </cell>
          <cell r="P13">
            <v>140.38</v>
          </cell>
        </row>
        <row r="14">
          <cell r="B14" t="str">
            <v>February 2015</v>
          </cell>
          <cell r="C14">
            <v>2600</v>
          </cell>
          <cell r="D14">
            <v>1136.19</v>
          </cell>
          <cell r="E14">
            <v>513</v>
          </cell>
          <cell r="F14">
            <v>74.13</v>
          </cell>
          <cell r="G14">
            <v>580</v>
          </cell>
          <cell r="H14">
            <v>156.41</v>
          </cell>
          <cell r="I14">
            <v>463</v>
          </cell>
          <cell r="J14">
            <v>58.69</v>
          </cell>
          <cell r="K14">
            <v>468</v>
          </cell>
          <cell r="L14">
            <v>86.84</v>
          </cell>
          <cell r="M14">
            <v>3694</v>
          </cell>
          <cell r="N14">
            <v>884.75</v>
          </cell>
          <cell r="O14">
            <v>809</v>
          </cell>
          <cell r="P14">
            <v>139.69999999999999</v>
          </cell>
        </row>
        <row r="15">
          <cell r="B15" t="str">
            <v>March 2015</v>
          </cell>
          <cell r="C15">
            <v>2703</v>
          </cell>
          <cell r="D15">
            <v>1182.7</v>
          </cell>
          <cell r="E15">
            <v>523</v>
          </cell>
          <cell r="F15">
            <v>68.13</v>
          </cell>
          <cell r="G15">
            <v>572</v>
          </cell>
          <cell r="H15">
            <v>84.56</v>
          </cell>
          <cell r="I15">
            <v>518</v>
          </cell>
          <cell r="J15">
            <v>70.989999999999995</v>
          </cell>
          <cell r="K15">
            <v>624</v>
          </cell>
          <cell r="L15">
            <v>72.569999999999993</v>
          </cell>
          <cell r="M15">
            <v>3615</v>
          </cell>
          <cell r="N15">
            <v>847.62</v>
          </cell>
          <cell r="O15">
            <v>813</v>
          </cell>
          <cell r="P15">
            <v>123.07</v>
          </cell>
        </row>
        <row r="16">
          <cell r="B16" t="str">
            <v>April 2015</v>
          </cell>
          <cell r="C16">
            <v>2580</v>
          </cell>
          <cell r="D16">
            <v>1062.82</v>
          </cell>
          <cell r="E16">
            <v>489</v>
          </cell>
          <cell r="F16">
            <v>64.94</v>
          </cell>
          <cell r="G16">
            <v>499</v>
          </cell>
          <cell r="H16">
            <v>152.93</v>
          </cell>
          <cell r="I16">
            <v>412</v>
          </cell>
          <cell r="J16">
            <v>53.34</v>
          </cell>
          <cell r="K16">
            <v>490</v>
          </cell>
          <cell r="L16">
            <v>75.09</v>
          </cell>
          <cell r="M16">
            <v>3337</v>
          </cell>
          <cell r="N16">
            <v>717.92</v>
          </cell>
          <cell r="O16">
            <v>813</v>
          </cell>
          <cell r="P16">
            <v>139.11000000000001</v>
          </cell>
        </row>
        <row r="17">
          <cell r="B17" t="str">
            <v>May 2015</v>
          </cell>
          <cell r="C17">
            <v>2867</v>
          </cell>
          <cell r="D17">
            <v>1223.99</v>
          </cell>
          <cell r="E17">
            <v>499</v>
          </cell>
          <cell r="F17">
            <v>82.58</v>
          </cell>
          <cell r="G17">
            <v>566</v>
          </cell>
          <cell r="H17">
            <v>117.79</v>
          </cell>
          <cell r="I17">
            <v>443</v>
          </cell>
          <cell r="J17">
            <v>56.27</v>
          </cell>
          <cell r="K17">
            <v>537</v>
          </cell>
          <cell r="L17">
            <v>93.06</v>
          </cell>
          <cell r="M17">
            <v>3304</v>
          </cell>
          <cell r="N17">
            <v>870.47</v>
          </cell>
          <cell r="O17">
            <v>836</v>
          </cell>
          <cell r="P17">
            <v>191.34</v>
          </cell>
        </row>
        <row r="18">
          <cell r="B18" t="str">
            <v>June 2015</v>
          </cell>
          <cell r="C18">
            <v>2608</v>
          </cell>
          <cell r="D18">
            <v>1260.7</v>
          </cell>
          <cell r="E18">
            <v>480</v>
          </cell>
          <cell r="F18">
            <v>57</v>
          </cell>
          <cell r="G18">
            <v>497</v>
          </cell>
          <cell r="H18">
            <v>143.08000000000001</v>
          </cell>
          <cell r="I18">
            <v>433</v>
          </cell>
          <cell r="J18">
            <v>74.989999999999995</v>
          </cell>
          <cell r="K18">
            <v>487</v>
          </cell>
          <cell r="L18">
            <v>64.040000000000006</v>
          </cell>
          <cell r="M18">
            <v>3226</v>
          </cell>
          <cell r="N18">
            <v>809.8</v>
          </cell>
          <cell r="O18">
            <v>803</v>
          </cell>
          <cell r="P18">
            <v>128.25</v>
          </cell>
        </row>
        <row r="19">
          <cell r="B19" t="str">
            <v>July 2015</v>
          </cell>
          <cell r="C19">
            <v>2978</v>
          </cell>
          <cell r="D19">
            <v>1389.68</v>
          </cell>
          <cell r="E19">
            <v>490</v>
          </cell>
          <cell r="F19">
            <v>65.52</v>
          </cell>
          <cell r="G19">
            <v>465</v>
          </cell>
          <cell r="H19">
            <v>65.47</v>
          </cell>
          <cell r="I19">
            <v>456</v>
          </cell>
          <cell r="J19">
            <v>64.92</v>
          </cell>
          <cell r="K19">
            <v>400</v>
          </cell>
          <cell r="L19">
            <v>59.84</v>
          </cell>
          <cell r="M19">
            <v>3882</v>
          </cell>
          <cell r="N19">
            <v>1010.34</v>
          </cell>
          <cell r="O19">
            <v>828</v>
          </cell>
          <cell r="P19">
            <v>120.27</v>
          </cell>
        </row>
        <row r="20">
          <cell r="B20" t="str">
            <v>August 2015</v>
          </cell>
          <cell r="C20">
            <v>2568</v>
          </cell>
          <cell r="D20">
            <v>1087.27</v>
          </cell>
          <cell r="E20">
            <v>393</v>
          </cell>
          <cell r="F20">
            <v>62.12</v>
          </cell>
          <cell r="G20">
            <v>638</v>
          </cell>
          <cell r="H20">
            <v>124.39</v>
          </cell>
          <cell r="I20">
            <v>441</v>
          </cell>
          <cell r="J20">
            <v>55.57</v>
          </cell>
          <cell r="K20">
            <v>477</v>
          </cell>
          <cell r="L20">
            <v>64.13</v>
          </cell>
          <cell r="M20">
            <v>3560</v>
          </cell>
          <cell r="N20">
            <v>820.55</v>
          </cell>
          <cell r="O20">
            <v>728</v>
          </cell>
          <cell r="P20">
            <v>109.58</v>
          </cell>
        </row>
        <row r="21">
          <cell r="B21" t="str">
            <v>September 2015</v>
          </cell>
          <cell r="C21">
            <v>2946</v>
          </cell>
          <cell r="D21">
            <v>1196.46</v>
          </cell>
          <cell r="E21">
            <v>501</v>
          </cell>
          <cell r="F21">
            <v>73.22</v>
          </cell>
          <cell r="G21">
            <v>591</v>
          </cell>
          <cell r="H21">
            <v>97.43</v>
          </cell>
          <cell r="I21">
            <v>404</v>
          </cell>
          <cell r="J21">
            <v>47.81</v>
          </cell>
          <cell r="K21">
            <v>672</v>
          </cell>
          <cell r="L21">
            <v>81.14</v>
          </cell>
          <cell r="M21">
            <v>4108</v>
          </cell>
          <cell r="N21">
            <v>1177.56</v>
          </cell>
          <cell r="O21">
            <v>794</v>
          </cell>
          <cell r="P21">
            <v>139.44999999999999</v>
          </cell>
        </row>
        <row r="22">
          <cell r="B22" t="str">
            <v>October 2015</v>
          </cell>
          <cell r="C22">
            <v>2886</v>
          </cell>
          <cell r="D22">
            <v>1213.94</v>
          </cell>
          <cell r="E22">
            <v>548</v>
          </cell>
          <cell r="F22">
            <v>73.94</v>
          </cell>
          <cell r="G22">
            <v>672</v>
          </cell>
          <cell r="H22">
            <v>85.05</v>
          </cell>
          <cell r="I22">
            <v>570</v>
          </cell>
          <cell r="J22">
            <v>98.77</v>
          </cell>
          <cell r="K22">
            <v>609</v>
          </cell>
          <cell r="L22">
            <v>75.87</v>
          </cell>
          <cell r="M22">
            <v>3861</v>
          </cell>
          <cell r="N22">
            <v>866.05</v>
          </cell>
          <cell r="O22">
            <v>865</v>
          </cell>
          <cell r="P22">
            <v>128.9</v>
          </cell>
        </row>
        <row r="23">
          <cell r="B23" t="str">
            <v>November 2015</v>
          </cell>
          <cell r="C23">
            <v>2712</v>
          </cell>
          <cell r="D23">
            <v>1327.42</v>
          </cell>
          <cell r="E23">
            <v>624</v>
          </cell>
          <cell r="F23">
            <v>89</v>
          </cell>
          <cell r="G23">
            <v>506</v>
          </cell>
          <cell r="H23">
            <v>118.34</v>
          </cell>
          <cell r="I23">
            <v>440</v>
          </cell>
          <cell r="J23">
            <v>55.43</v>
          </cell>
          <cell r="K23">
            <v>561</v>
          </cell>
          <cell r="L23">
            <v>65.97</v>
          </cell>
          <cell r="M23">
            <v>3586</v>
          </cell>
          <cell r="N23">
            <v>890.72</v>
          </cell>
          <cell r="O23">
            <v>950</v>
          </cell>
          <cell r="P23">
            <v>192.87</v>
          </cell>
        </row>
        <row r="24">
          <cell r="B24" t="str">
            <v>December 2015</v>
          </cell>
          <cell r="C24">
            <v>2474</v>
          </cell>
          <cell r="D24">
            <v>1388.33</v>
          </cell>
          <cell r="E24">
            <v>444</v>
          </cell>
          <cell r="F24">
            <v>56.68</v>
          </cell>
          <cell r="G24">
            <v>542</v>
          </cell>
          <cell r="H24">
            <v>88.33</v>
          </cell>
          <cell r="I24">
            <v>445</v>
          </cell>
          <cell r="J24">
            <v>52.7</v>
          </cell>
          <cell r="K24">
            <v>514</v>
          </cell>
          <cell r="L24">
            <v>134.57</v>
          </cell>
          <cell r="M24">
            <v>3346</v>
          </cell>
          <cell r="N24">
            <v>792.14</v>
          </cell>
          <cell r="O24">
            <v>732</v>
          </cell>
          <cell r="P24">
            <v>156.97</v>
          </cell>
        </row>
        <row r="25">
          <cell r="B25" t="str">
            <v>January 2016</v>
          </cell>
          <cell r="C25">
            <v>1614</v>
          </cell>
          <cell r="D25">
            <v>604.47</v>
          </cell>
          <cell r="E25">
            <v>389</v>
          </cell>
          <cell r="F25">
            <v>58.47</v>
          </cell>
          <cell r="G25">
            <v>335</v>
          </cell>
          <cell r="H25">
            <v>50.79</v>
          </cell>
          <cell r="I25">
            <v>327</v>
          </cell>
          <cell r="J25">
            <v>49.61</v>
          </cell>
          <cell r="K25">
            <v>351</v>
          </cell>
          <cell r="L25">
            <v>39.69</v>
          </cell>
          <cell r="M25">
            <v>2114</v>
          </cell>
          <cell r="N25">
            <v>556.07000000000005</v>
          </cell>
          <cell r="O25">
            <v>481</v>
          </cell>
          <cell r="P25">
            <v>108.53</v>
          </cell>
        </row>
        <row r="26">
          <cell r="B26" t="str">
            <v>February 2016</v>
          </cell>
          <cell r="C26">
            <v>2700</v>
          </cell>
          <cell r="D26">
            <v>1167.04</v>
          </cell>
          <cell r="E26">
            <v>518</v>
          </cell>
          <cell r="F26">
            <v>71.14</v>
          </cell>
          <cell r="G26">
            <v>511</v>
          </cell>
          <cell r="H26">
            <v>68.88</v>
          </cell>
          <cell r="I26">
            <v>456</v>
          </cell>
          <cell r="J26">
            <v>69.12</v>
          </cell>
          <cell r="K26">
            <v>532</v>
          </cell>
          <cell r="L26">
            <v>63.78</v>
          </cell>
          <cell r="M26">
            <v>3271</v>
          </cell>
          <cell r="N26">
            <v>877.89</v>
          </cell>
          <cell r="O26">
            <v>714</v>
          </cell>
          <cell r="P26">
            <v>141.69999999999999</v>
          </cell>
        </row>
        <row r="27">
          <cell r="B27" t="str">
            <v>March 2016</v>
          </cell>
          <cell r="C27">
            <v>2652</v>
          </cell>
          <cell r="D27">
            <v>1026.1099999999999</v>
          </cell>
          <cell r="E27">
            <v>560</v>
          </cell>
          <cell r="F27">
            <v>83.39</v>
          </cell>
          <cell r="G27">
            <v>460</v>
          </cell>
          <cell r="H27">
            <v>71.28</v>
          </cell>
          <cell r="I27">
            <v>527</v>
          </cell>
          <cell r="J27">
            <v>60.39</v>
          </cell>
          <cell r="K27">
            <v>521</v>
          </cell>
          <cell r="L27">
            <v>65.19</v>
          </cell>
          <cell r="M27">
            <v>3884</v>
          </cell>
          <cell r="N27">
            <v>950.69</v>
          </cell>
          <cell r="O27">
            <v>826</v>
          </cell>
          <cell r="P27">
            <v>145.79</v>
          </cell>
        </row>
        <row r="28">
          <cell r="B28" t="str">
            <v>April 2016</v>
          </cell>
          <cell r="C28">
            <v>2834</v>
          </cell>
          <cell r="D28">
            <v>1367.92</v>
          </cell>
          <cell r="E28">
            <v>478</v>
          </cell>
          <cell r="F28">
            <v>71.03</v>
          </cell>
          <cell r="G28">
            <v>511</v>
          </cell>
          <cell r="H28">
            <v>93.27</v>
          </cell>
          <cell r="I28">
            <v>441</v>
          </cell>
          <cell r="J28">
            <v>60.42</v>
          </cell>
          <cell r="K28">
            <v>648</v>
          </cell>
          <cell r="L28">
            <v>88.43</v>
          </cell>
          <cell r="M28">
            <v>4520</v>
          </cell>
          <cell r="N28">
            <v>1375.53</v>
          </cell>
          <cell r="O28">
            <v>952</v>
          </cell>
          <cell r="P28">
            <v>214.17</v>
          </cell>
        </row>
        <row r="29">
          <cell r="B29" t="str">
            <v>May 2016</v>
          </cell>
          <cell r="C29">
            <v>2994</v>
          </cell>
          <cell r="D29">
            <v>1583.73</v>
          </cell>
          <cell r="E29">
            <v>569</v>
          </cell>
          <cell r="F29">
            <v>107.73</v>
          </cell>
          <cell r="G29">
            <v>807</v>
          </cell>
          <cell r="H29">
            <v>86.99</v>
          </cell>
          <cell r="I29">
            <v>509</v>
          </cell>
          <cell r="J29">
            <v>65.78</v>
          </cell>
          <cell r="K29">
            <v>625</v>
          </cell>
          <cell r="L29">
            <v>84.78</v>
          </cell>
          <cell r="M29">
            <v>3886</v>
          </cell>
          <cell r="N29">
            <v>978.89</v>
          </cell>
          <cell r="O29">
            <v>910</v>
          </cell>
          <cell r="P29">
            <v>196.85</v>
          </cell>
        </row>
        <row r="30">
          <cell r="B30" t="str">
            <v>June 2016</v>
          </cell>
          <cell r="C30">
            <v>2802</v>
          </cell>
          <cell r="D30">
            <v>1322.75</v>
          </cell>
          <cell r="E30">
            <v>529</v>
          </cell>
          <cell r="F30">
            <v>82.26</v>
          </cell>
          <cell r="G30">
            <v>467</v>
          </cell>
          <cell r="H30">
            <v>97.25</v>
          </cell>
          <cell r="I30">
            <v>426</v>
          </cell>
          <cell r="J30">
            <v>54.64</v>
          </cell>
          <cell r="K30">
            <v>511</v>
          </cell>
          <cell r="L30">
            <v>63.67</v>
          </cell>
          <cell r="M30">
            <v>3850</v>
          </cell>
          <cell r="N30">
            <v>1122.94</v>
          </cell>
          <cell r="O30">
            <v>850</v>
          </cell>
          <cell r="P30">
            <v>182.31</v>
          </cell>
        </row>
        <row r="31">
          <cell r="B31" t="str">
            <v>July 2016</v>
          </cell>
          <cell r="C31">
            <v>2554</v>
          </cell>
          <cell r="D31">
            <v>1279.6500000000001</v>
          </cell>
          <cell r="E31">
            <v>441</v>
          </cell>
          <cell r="F31">
            <v>52.56</v>
          </cell>
          <cell r="G31">
            <v>431</v>
          </cell>
          <cell r="H31">
            <v>66.47</v>
          </cell>
          <cell r="I31">
            <v>400</v>
          </cell>
          <cell r="J31">
            <v>49.64</v>
          </cell>
          <cell r="K31">
            <v>428</v>
          </cell>
          <cell r="L31">
            <v>61.7</v>
          </cell>
          <cell r="M31">
            <v>3591</v>
          </cell>
          <cell r="N31">
            <v>956.02</v>
          </cell>
          <cell r="O31">
            <v>687</v>
          </cell>
          <cell r="P31">
            <v>125.94</v>
          </cell>
        </row>
        <row r="32">
          <cell r="B32" t="str">
            <v>August 2016</v>
          </cell>
        </row>
        <row r="33">
          <cell r="B33" t="str">
            <v>September 2016</v>
          </cell>
        </row>
        <row r="34">
          <cell r="B34" t="str">
            <v>October 2016</v>
          </cell>
        </row>
        <row r="35">
          <cell r="B35" t="str">
            <v>November 2016</v>
          </cell>
        </row>
        <row r="36">
          <cell r="B36" t="str">
            <v>December 2016</v>
          </cell>
        </row>
        <row r="37">
          <cell r="B37" t="str">
            <v>January 2017</v>
          </cell>
        </row>
        <row r="38">
          <cell r="B38" t="str">
            <v>February 2017</v>
          </cell>
        </row>
        <row r="39">
          <cell r="B39" t="str">
            <v>March 2017</v>
          </cell>
        </row>
        <row r="40">
          <cell r="B40" t="str">
            <v>April 2017</v>
          </cell>
        </row>
        <row r="41">
          <cell r="B41" t="str">
            <v>May 2017</v>
          </cell>
        </row>
        <row r="42">
          <cell r="B42" t="str">
            <v>June 2017</v>
          </cell>
        </row>
        <row r="60">
          <cell r="B60" t="str">
            <v>July 2015</v>
          </cell>
          <cell r="C60">
            <v>2978</v>
          </cell>
          <cell r="D60">
            <v>1389.68</v>
          </cell>
          <cell r="E60">
            <v>490</v>
          </cell>
          <cell r="F60">
            <v>65.52</v>
          </cell>
          <cell r="G60">
            <v>465</v>
          </cell>
          <cell r="H60">
            <v>65.47</v>
          </cell>
          <cell r="I60">
            <v>456</v>
          </cell>
          <cell r="J60">
            <v>64.92</v>
          </cell>
          <cell r="K60">
            <v>400</v>
          </cell>
          <cell r="L60">
            <v>59.84</v>
          </cell>
          <cell r="M60">
            <v>3882</v>
          </cell>
          <cell r="N60">
            <v>1010.34</v>
          </cell>
          <cell r="O60">
            <v>828</v>
          </cell>
          <cell r="P60">
            <v>120.27</v>
          </cell>
        </row>
        <row r="61">
          <cell r="B61" t="str">
            <v>August 2015</v>
          </cell>
          <cell r="C61">
            <v>5546</v>
          </cell>
          <cell r="D61">
            <v>2476.9499999999998</v>
          </cell>
          <cell r="E61">
            <v>883</v>
          </cell>
          <cell r="F61">
            <v>127.63999999999999</v>
          </cell>
          <cell r="G61">
            <v>1103</v>
          </cell>
          <cell r="H61">
            <v>189.86</v>
          </cell>
          <cell r="I61">
            <v>897</v>
          </cell>
          <cell r="J61">
            <v>120.49000000000001</v>
          </cell>
          <cell r="K61">
            <v>877</v>
          </cell>
          <cell r="L61">
            <v>123.97</v>
          </cell>
          <cell r="M61">
            <v>7442</v>
          </cell>
          <cell r="N61">
            <v>1830.8899999999999</v>
          </cell>
          <cell r="O61">
            <v>1556</v>
          </cell>
          <cell r="P61">
            <v>229.85</v>
          </cell>
        </row>
        <row r="62">
          <cell r="B62" t="str">
            <v>September 2015</v>
          </cell>
          <cell r="C62">
            <v>8492</v>
          </cell>
          <cell r="D62">
            <v>3673.41</v>
          </cell>
          <cell r="E62">
            <v>1384</v>
          </cell>
          <cell r="F62">
            <v>200.85999999999999</v>
          </cell>
          <cell r="G62">
            <v>1694</v>
          </cell>
          <cell r="H62">
            <v>287.29000000000002</v>
          </cell>
          <cell r="I62">
            <v>1301</v>
          </cell>
          <cell r="J62">
            <v>168.3</v>
          </cell>
          <cell r="K62">
            <v>1549</v>
          </cell>
          <cell r="L62">
            <v>205.11</v>
          </cell>
          <cell r="M62">
            <v>11550</v>
          </cell>
          <cell r="N62">
            <v>3008.45</v>
          </cell>
          <cell r="O62">
            <v>2350</v>
          </cell>
          <cell r="P62">
            <v>369.29999999999995</v>
          </cell>
        </row>
        <row r="63">
          <cell r="B63" t="str">
            <v>October 2015</v>
          </cell>
          <cell r="C63">
            <v>11378</v>
          </cell>
          <cell r="D63">
            <v>4887.3500000000004</v>
          </cell>
          <cell r="E63">
            <v>1932</v>
          </cell>
          <cell r="F63">
            <v>274.79999999999995</v>
          </cell>
          <cell r="G63">
            <v>2366</v>
          </cell>
          <cell r="H63">
            <v>372.34000000000003</v>
          </cell>
          <cell r="I63">
            <v>1871</v>
          </cell>
          <cell r="J63">
            <v>267.07</v>
          </cell>
          <cell r="K63">
            <v>2158</v>
          </cell>
          <cell r="L63">
            <v>280.98</v>
          </cell>
          <cell r="M63">
            <v>15411</v>
          </cell>
          <cell r="N63">
            <v>3874.5</v>
          </cell>
          <cell r="O63">
            <v>3215</v>
          </cell>
          <cell r="P63">
            <v>498.19999999999993</v>
          </cell>
        </row>
        <row r="64">
          <cell r="B64" t="str">
            <v>November 2015</v>
          </cell>
          <cell r="C64">
            <v>14090</v>
          </cell>
          <cell r="D64">
            <v>6214.77</v>
          </cell>
          <cell r="E64">
            <v>2556</v>
          </cell>
          <cell r="F64">
            <v>363.79999999999995</v>
          </cell>
          <cell r="G64">
            <v>2872</v>
          </cell>
          <cell r="H64">
            <v>490.68000000000006</v>
          </cell>
          <cell r="I64">
            <v>2311</v>
          </cell>
          <cell r="J64">
            <v>322.5</v>
          </cell>
          <cell r="K64">
            <v>2719</v>
          </cell>
          <cell r="L64">
            <v>346.95000000000005</v>
          </cell>
          <cell r="M64">
            <v>18997</v>
          </cell>
          <cell r="N64">
            <v>4765.22</v>
          </cell>
          <cell r="O64">
            <v>4165</v>
          </cell>
          <cell r="P64">
            <v>691.06999999999994</v>
          </cell>
        </row>
        <row r="65">
          <cell r="B65" t="str">
            <v>December 2015</v>
          </cell>
          <cell r="C65">
            <v>16564</v>
          </cell>
          <cell r="D65">
            <v>7603.1</v>
          </cell>
          <cell r="E65">
            <v>3000</v>
          </cell>
          <cell r="F65">
            <v>420.47999999999996</v>
          </cell>
          <cell r="G65">
            <v>3414</v>
          </cell>
          <cell r="H65">
            <v>579.0100000000001</v>
          </cell>
          <cell r="I65">
            <v>2756</v>
          </cell>
          <cell r="J65">
            <v>375.2</v>
          </cell>
          <cell r="K65">
            <v>3233</v>
          </cell>
          <cell r="L65">
            <v>481.52000000000004</v>
          </cell>
          <cell r="M65">
            <v>22343</v>
          </cell>
          <cell r="N65">
            <v>5557.3600000000006</v>
          </cell>
          <cell r="O65">
            <v>4897</v>
          </cell>
          <cell r="P65">
            <v>848.04</v>
          </cell>
        </row>
        <row r="66">
          <cell r="B66" t="str">
            <v>January 2016</v>
          </cell>
          <cell r="C66">
            <v>18178</v>
          </cell>
          <cell r="D66">
            <v>8207.57</v>
          </cell>
          <cell r="E66">
            <v>3389</v>
          </cell>
          <cell r="F66">
            <v>478.94999999999993</v>
          </cell>
          <cell r="G66">
            <v>3749</v>
          </cell>
          <cell r="H66">
            <v>629.80000000000007</v>
          </cell>
          <cell r="I66">
            <v>3083</v>
          </cell>
          <cell r="J66">
            <v>424.81</v>
          </cell>
          <cell r="K66">
            <v>3584</v>
          </cell>
          <cell r="L66">
            <v>521.21</v>
          </cell>
          <cell r="M66">
            <v>24457</v>
          </cell>
          <cell r="N66">
            <v>6113.43</v>
          </cell>
          <cell r="O66">
            <v>5378</v>
          </cell>
          <cell r="P66">
            <v>956.56999999999994</v>
          </cell>
        </row>
        <row r="67">
          <cell r="B67" t="str">
            <v>February 2016</v>
          </cell>
          <cell r="C67">
            <v>20878</v>
          </cell>
          <cell r="D67">
            <v>9374.61</v>
          </cell>
          <cell r="E67">
            <v>3907</v>
          </cell>
          <cell r="F67">
            <v>550.08999999999992</v>
          </cell>
          <cell r="G67">
            <v>4260</v>
          </cell>
          <cell r="H67">
            <v>698.68000000000006</v>
          </cell>
          <cell r="I67">
            <v>3539</v>
          </cell>
          <cell r="J67">
            <v>493.93</v>
          </cell>
          <cell r="K67">
            <v>4116</v>
          </cell>
          <cell r="L67">
            <v>584.99</v>
          </cell>
          <cell r="M67">
            <v>27728</v>
          </cell>
          <cell r="N67">
            <v>6991.3200000000006</v>
          </cell>
          <cell r="O67">
            <v>6092</v>
          </cell>
          <cell r="P67">
            <v>1098.27</v>
          </cell>
        </row>
        <row r="68">
          <cell r="B68" t="str">
            <v>March 2016</v>
          </cell>
          <cell r="C68">
            <v>23530</v>
          </cell>
          <cell r="D68">
            <v>10400.720000000001</v>
          </cell>
          <cell r="E68">
            <v>4467</v>
          </cell>
          <cell r="F68">
            <v>633.4799999999999</v>
          </cell>
          <cell r="G68">
            <v>4720</v>
          </cell>
          <cell r="H68">
            <v>769.96</v>
          </cell>
          <cell r="I68">
            <v>4066</v>
          </cell>
          <cell r="J68">
            <v>554.32000000000005</v>
          </cell>
          <cell r="K68">
            <v>4637</v>
          </cell>
          <cell r="L68">
            <v>650.18000000000006</v>
          </cell>
          <cell r="M68">
            <v>31612</v>
          </cell>
          <cell r="N68">
            <v>7942.01</v>
          </cell>
          <cell r="O68">
            <v>6918</v>
          </cell>
          <cell r="P68">
            <v>1244.06</v>
          </cell>
        </row>
        <row r="69">
          <cell r="B69" t="str">
            <v>April 2016</v>
          </cell>
          <cell r="C69">
            <v>26364</v>
          </cell>
          <cell r="D69">
            <v>11768.640000000001</v>
          </cell>
          <cell r="E69">
            <v>4945</v>
          </cell>
          <cell r="F69">
            <v>704.50999999999988</v>
          </cell>
          <cell r="G69">
            <v>5231</v>
          </cell>
          <cell r="H69">
            <v>863.23</v>
          </cell>
          <cell r="I69">
            <v>4507</v>
          </cell>
          <cell r="J69">
            <v>614.74</v>
          </cell>
          <cell r="K69">
            <v>5285</v>
          </cell>
          <cell r="L69">
            <v>738.61000000000013</v>
          </cell>
          <cell r="M69">
            <v>36132</v>
          </cell>
          <cell r="N69">
            <v>9317.5400000000009</v>
          </cell>
          <cell r="O69">
            <v>7870</v>
          </cell>
          <cell r="P69">
            <v>1458.23</v>
          </cell>
        </row>
        <row r="70">
          <cell r="B70" t="str">
            <v>May 2016</v>
          </cell>
          <cell r="C70">
            <v>29358</v>
          </cell>
          <cell r="D70">
            <v>13352.37</v>
          </cell>
          <cell r="E70">
            <v>5514</v>
          </cell>
          <cell r="F70">
            <v>812.2399999999999</v>
          </cell>
          <cell r="G70">
            <v>6038</v>
          </cell>
          <cell r="H70">
            <v>950.22</v>
          </cell>
          <cell r="I70">
            <v>5016</v>
          </cell>
          <cell r="J70">
            <v>680.52</v>
          </cell>
          <cell r="K70">
            <v>5910</v>
          </cell>
          <cell r="L70">
            <v>823.3900000000001</v>
          </cell>
          <cell r="M70">
            <v>40018</v>
          </cell>
          <cell r="N70">
            <v>10296.43</v>
          </cell>
          <cell r="O70">
            <v>8780</v>
          </cell>
          <cell r="P70">
            <v>1655.08</v>
          </cell>
        </row>
        <row r="71">
          <cell r="B71" t="str">
            <v>June 2016</v>
          </cell>
          <cell r="C71">
            <v>32160</v>
          </cell>
          <cell r="D71">
            <v>14675.12</v>
          </cell>
          <cell r="E71">
            <v>6043</v>
          </cell>
          <cell r="F71">
            <v>894.49999999999989</v>
          </cell>
          <cell r="G71">
            <v>6505</v>
          </cell>
          <cell r="H71">
            <v>1047.47</v>
          </cell>
          <cell r="I71">
            <v>5442</v>
          </cell>
          <cell r="J71">
            <v>735.16</v>
          </cell>
          <cell r="K71">
            <v>6421</v>
          </cell>
          <cell r="L71">
            <v>887.06000000000006</v>
          </cell>
          <cell r="M71">
            <v>43868</v>
          </cell>
          <cell r="N71">
            <v>11419.37</v>
          </cell>
          <cell r="O71">
            <v>9630</v>
          </cell>
          <cell r="P71">
            <v>1837.3899999999999</v>
          </cell>
        </row>
        <row r="72">
          <cell r="B72" t="str">
            <v>July 2016</v>
          </cell>
          <cell r="C72">
            <v>2554</v>
          </cell>
          <cell r="D72">
            <v>1279.6500000000001</v>
          </cell>
          <cell r="E72">
            <v>441</v>
          </cell>
          <cell r="F72">
            <v>52.56</v>
          </cell>
          <cell r="G72">
            <v>431</v>
          </cell>
          <cell r="H72">
            <v>66.47</v>
          </cell>
          <cell r="I72">
            <v>400</v>
          </cell>
          <cell r="J72">
            <v>49.64</v>
          </cell>
          <cell r="K72">
            <v>428</v>
          </cell>
          <cell r="L72">
            <v>61.7</v>
          </cell>
          <cell r="M72">
            <v>3591</v>
          </cell>
          <cell r="N72">
            <v>956.02</v>
          </cell>
          <cell r="O72">
            <v>687</v>
          </cell>
          <cell r="P72">
            <v>125.94</v>
          </cell>
        </row>
        <row r="73">
          <cell r="B73" t="str">
            <v>August 2016</v>
          </cell>
          <cell r="C73">
            <v>2554</v>
          </cell>
          <cell r="D73">
            <v>1279.6500000000001</v>
          </cell>
          <cell r="E73">
            <v>441</v>
          </cell>
          <cell r="F73">
            <v>52.56</v>
          </cell>
          <cell r="G73">
            <v>431</v>
          </cell>
          <cell r="H73">
            <v>66.47</v>
          </cell>
          <cell r="I73">
            <v>400</v>
          </cell>
          <cell r="J73">
            <v>49.64</v>
          </cell>
          <cell r="K73">
            <v>428</v>
          </cell>
          <cell r="L73">
            <v>61.7</v>
          </cell>
          <cell r="M73">
            <v>3591</v>
          </cell>
          <cell r="N73">
            <v>956.02</v>
          </cell>
          <cell r="O73">
            <v>687</v>
          </cell>
          <cell r="P73">
            <v>125.94</v>
          </cell>
        </row>
        <row r="74">
          <cell r="B74" t="str">
            <v>September 2016</v>
          </cell>
          <cell r="C74">
            <v>2554</v>
          </cell>
          <cell r="D74">
            <v>1279.6500000000001</v>
          </cell>
          <cell r="E74">
            <v>441</v>
          </cell>
          <cell r="F74">
            <v>52.56</v>
          </cell>
          <cell r="G74">
            <v>431</v>
          </cell>
          <cell r="H74">
            <v>66.47</v>
          </cell>
          <cell r="I74">
            <v>400</v>
          </cell>
          <cell r="J74">
            <v>49.64</v>
          </cell>
          <cell r="K74">
            <v>428</v>
          </cell>
          <cell r="L74">
            <v>61.7</v>
          </cell>
          <cell r="M74">
            <v>3591</v>
          </cell>
          <cell r="N74">
            <v>956.02</v>
          </cell>
          <cell r="O74">
            <v>687</v>
          </cell>
          <cell r="P74">
            <v>125.94</v>
          </cell>
        </row>
        <row r="75">
          <cell r="B75" t="str">
            <v>October 2016</v>
          </cell>
          <cell r="C75">
            <v>2554</v>
          </cell>
          <cell r="D75">
            <v>1279.6500000000001</v>
          </cell>
          <cell r="E75">
            <v>441</v>
          </cell>
          <cell r="F75">
            <v>52.56</v>
          </cell>
          <cell r="G75">
            <v>431</v>
          </cell>
          <cell r="H75">
            <v>66.47</v>
          </cell>
          <cell r="I75">
            <v>400</v>
          </cell>
          <cell r="J75">
            <v>49.64</v>
          </cell>
          <cell r="K75">
            <v>428</v>
          </cell>
          <cell r="L75">
            <v>61.7</v>
          </cell>
          <cell r="M75">
            <v>3591</v>
          </cell>
          <cell r="N75">
            <v>956.02</v>
          </cell>
          <cell r="O75">
            <v>687</v>
          </cell>
          <cell r="P75">
            <v>125.94</v>
          </cell>
        </row>
        <row r="76">
          <cell r="B76" t="str">
            <v>November 2016</v>
          </cell>
          <cell r="C76">
            <v>2554</v>
          </cell>
          <cell r="D76">
            <v>1279.6500000000001</v>
          </cell>
          <cell r="E76">
            <v>441</v>
          </cell>
          <cell r="F76">
            <v>52.56</v>
          </cell>
          <cell r="G76">
            <v>431</v>
          </cell>
          <cell r="H76">
            <v>66.47</v>
          </cell>
          <cell r="I76">
            <v>400</v>
          </cell>
          <cell r="J76">
            <v>49.64</v>
          </cell>
          <cell r="K76">
            <v>428</v>
          </cell>
          <cell r="L76">
            <v>61.7</v>
          </cell>
          <cell r="M76">
            <v>3591</v>
          </cell>
          <cell r="N76">
            <v>956.02</v>
          </cell>
          <cell r="O76">
            <v>687</v>
          </cell>
          <cell r="P76">
            <v>125.94</v>
          </cell>
        </row>
        <row r="77">
          <cell r="B77" t="str">
            <v>December 2016</v>
          </cell>
          <cell r="C77">
            <v>2554</v>
          </cell>
          <cell r="D77">
            <v>1279.6500000000001</v>
          </cell>
          <cell r="E77">
            <v>441</v>
          </cell>
          <cell r="F77">
            <v>52.56</v>
          </cell>
          <cell r="G77">
            <v>431</v>
          </cell>
          <cell r="H77">
            <v>66.47</v>
          </cell>
          <cell r="I77">
            <v>400</v>
          </cell>
          <cell r="J77">
            <v>49.64</v>
          </cell>
          <cell r="K77">
            <v>428</v>
          </cell>
          <cell r="L77">
            <v>61.7</v>
          </cell>
          <cell r="M77">
            <v>3591</v>
          </cell>
          <cell r="N77">
            <v>956.02</v>
          </cell>
          <cell r="O77">
            <v>687</v>
          </cell>
          <cell r="P77">
            <v>125.94</v>
          </cell>
        </row>
        <row r="78">
          <cell r="B78" t="str">
            <v>January 2017</v>
          </cell>
          <cell r="C78">
            <v>2554</v>
          </cell>
          <cell r="D78">
            <v>1279.6500000000001</v>
          </cell>
          <cell r="E78">
            <v>441</v>
          </cell>
          <cell r="F78">
            <v>52.56</v>
          </cell>
          <cell r="G78">
            <v>431</v>
          </cell>
          <cell r="H78">
            <v>66.47</v>
          </cell>
          <cell r="I78">
            <v>400</v>
          </cell>
          <cell r="J78">
            <v>49.64</v>
          </cell>
          <cell r="K78">
            <v>428</v>
          </cell>
          <cell r="L78">
            <v>61.7</v>
          </cell>
          <cell r="M78">
            <v>3591</v>
          </cell>
          <cell r="N78">
            <v>956.02</v>
          </cell>
          <cell r="O78">
            <v>687</v>
          </cell>
          <cell r="P78">
            <v>125.94</v>
          </cell>
        </row>
        <row r="79">
          <cell r="B79" t="str">
            <v>February 2017</v>
          </cell>
          <cell r="C79">
            <v>2554</v>
          </cell>
          <cell r="D79">
            <v>1279.6500000000001</v>
          </cell>
          <cell r="E79">
            <v>441</v>
          </cell>
          <cell r="F79">
            <v>52.56</v>
          </cell>
          <cell r="G79">
            <v>431</v>
          </cell>
          <cell r="H79">
            <v>66.47</v>
          </cell>
          <cell r="I79">
            <v>400</v>
          </cell>
          <cell r="J79">
            <v>49.64</v>
          </cell>
          <cell r="K79">
            <v>428</v>
          </cell>
          <cell r="L79">
            <v>61.7</v>
          </cell>
          <cell r="M79">
            <v>3591</v>
          </cell>
          <cell r="N79">
            <v>956.02</v>
          </cell>
          <cell r="O79">
            <v>687</v>
          </cell>
          <cell r="P79">
            <v>125.94</v>
          </cell>
        </row>
        <row r="80">
          <cell r="B80" t="str">
            <v>March 2017</v>
          </cell>
          <cell r="C80">
            <v>2554</v>
          </cell>
          <cell r="D80">
            <v>1279.6500000000001</v>
          </cell>
          <cell r="E80">
            <v>441</v>
          </cell>
          <cell r="F80">
            <v>52.56</v>
          </cell>
          <cell r="G80">
            <v>431</v>
          </cell>
          <cell r="H80">
            <v>66.47</v>
          </cell>
          <cell r="I80">
            <v>400</v>
          </cell>
          <cell r="J80">
            <v>49.64</v>
          </cell>
          <cell r="K80">
            <v>428</v>
          </cell>
          <cell r="L80">
            <v>61.7</v>
          </cell>
          <cell r="M80">
            <v>3591</v>
          </cell>
          <cell r="N80">
            <v>956.02</v>
          </cell>
          <cell r="O80">
            <v>687</v>
          </cell>
          <cell r="P80">
            <v>125.94</v>
          </cell>
        </row>
        <row r="81">
          <cell r="B81" t="str">
            <v>April 2017</v>
          </cell>
          <cell r="C81">
            <v>2554</v>
          </cell>
          <cell r="D81">
            <v>1279.6500000000001</v>
          </cell>
          <cell r="E81">
            <v>441</v>
          </cell>
          <cell r="F81">
            <v>52.56</v>
          </cell>
          <cell r="G81">
            <v>431</v>
          </cell>
          <cell r="H81">
            <v>66.47</v>
          </cell>
          <cell r="I81">
            <v>400</v>
          </cell>
          <cell r="J81">
            <v>49.64</v>
          </cell>
          <cell r="K81">
            <v>428</v>
          </cell>
          <cell r="L81">
            <v>61.7</v>
          </cell>
          <cell r="M81">
            <v>3591</v>
          </cell>
          <cell r="N81">
            <v>956.02</v>
          </cell>
          <cell r="O81">
            <v>687</v>
          </cell>
          <cell r="P81">
            <v>125.94</v>
          </cell>
        </row>
        <row r="82">
          <cell r="B82" t="str">
            <v>May 2017</v>
          </cell>
          <cell r="C82">
            <v>2554</v>
          </cell>
          <cell r="D82">
            <v>1279.6500000000001</v>
          </cell>
          <cell r="E82">
            <v>441</v>
          </cell>
          <cell r="F82">
            <v>52.56</v>
          </cell>
          <cell r="G82">
            <v>431</v>
          </cell>
          <cell r="H82">
            <v>66.47</v>
          </cell>
          <cell r="I82">
            <v>400</v>
          </cell>
          <cell r="J82">
            <v>49.64</v>
          </cell>
          <cell r="K82">
            <v>428</v>
          </cell>
          <cell r="L82">
            <v>61.7</v>
          </cell>
          <cell r="M82">
            <v>3591</v>
          </cell>
          <cell r="N82">
            <v>956.02</v>
          </cell>
          <cell r="O82">
            <v>687</v>
          </cell>
          <cell r="P82">
            <v>125.94</v>
          </cell>
        </row>
        <row r="83">
          <cell r="B83" t="str">
            <v>June 2017</v>
          </cell>
          <cell r="C83">
            <v>2554</v>
          </cell>
          <cell r="D83">
            <v>1279.6500000000001</v>
          </cell>
          <cell r="E83">
            <v>441</v>
          </cell>
          <cell r="F83">
            <v>52.56</v>
          </cell>
          <cell r="G83">
            <v>431</v>
          </cell>
          <cell r="H83">
            <v>66.47</v>
          </cell>
          <cell r="I83">
            <v>400</v>
          </cell>
          <cell r="J83">
            <v>49.64</v>
          </cell>
          <cell r="K83">
            <v>428</v>
          </cell>
          <cell r="L83">
            <v>61.7</v>
          </cell>
          <cell r="M83">
            <v>3591</v>
          </cell>
          <cell r="N83">
            <v>956.02</v>
          </cell>
          <cell r="O83">
            <v>687</v>
          </cell>
          <cell r="P83">
            <v>125.94</v>
          </cell>
        </row>
        <row r="88">
          <cell r="B88" t="str">
            <v>January 2015</v>
          </cell>
          <cell r="C88">
            <v>1906</v>
          </cell>
          <cell r="D88">
            <v>642.62</v>
          </cell>
          <cell r="E88">
            <v>359</v>
          </cell>
          <cell r="F88">
            <v>51</v>
          </cell>
          <cell r="G88">
            <v>423</v>
          </cell>
          <cell r="H88">
            <v>53.1</v>
          </cell>
          <cell r="I88">
            <v>339</v>
          </cell>
          <cell r="J88">
            <v>59</v>
          </cell>
          <cell r="K88">
            <v>405</v>
          </cell>
          <cell r="L88">
            <v>45.43</v>
          </cell>
          <cell r="M88">
            <v>2373</v>
          </cell>
          <cell r="N88">
            <v>490.3</v>
          </cell>
          <cell r="O88">
            <v>630</v>
          </cell>
          <cell r="P88">
            <v>140.38</v>
          </cell>
          <cell r="Q88">
            <v>6435</v>
          </cell>
          <cell r="R88">
            <v>1481.83</v>
          </cell>
        </row>
        <row r="89">
          <cell r="B89" t="str">
            <v>February 2015</v>
          </cell>
          <cell r="C89">
            <v>4506</v>
          </cell>
          <cell r="D89">
            <v>1778.81</v>
          </cell>
          <cell r="E89">
            <v>872</v>
          </cell>
          <cell r="F89">
            <v>125.13</v>
          </cell>
          <cell r="G89">
            <v>1003</v>
          </cell>
          <cell r="H89">
            <v>209.51</v>
          </cell>
          <cell r="I89">
            <v>802</v>
          </cell>
          <cell r="J89">
            <v>117.69</v>
          </cell>
          <cell r="K89">
            <v>873</v>
          </cell>
          <cell r="L89">
            <v>132.27000000000001</v>
          </cell>
          <cell r="M89">
            <v>6067</v>
          </cell>
          <cell r="N89">
            <v>1375.05</v>
          </cell>
          <cell r="O89">
            <v>1439</v>
          </cell>
          <cell r="P89">
            <v>280.08</v>
          </cell>
          <cell r="Q89">
            <v>15562</v>
          </cell>
          <cell r="R89">
            <v>4018.54</v>
          </cell>
        </row>
        <row r="90">
          <cell r="B90" t="str">
            <v>March 2015</v>
          </cell>
          <cell r="C90">
            <v>7209</v>
          </cell>
          <cell r="D90">
            <v>2961.51</v>
          </cell>
          <cell r="E90">
            <v>1395</v>
          </cell>
          <cell r="F90">
            <v>193.26</v>
          </cell>
          <cell r="G90">
            <v>1575</v>
          </cell>
          <cell r="H90">
            <v>294.07</v>
          </cell>
          <cell r="I90">
            <v>1320</v>
          </cell>
          <cell r="J90">
            <v>188.68</v>
          </cell>
          <cell r="K90">
            <v>1497</v>
          </cell>
          <cell r="L90">
            <v>204.84</v>
          </cell>
          <cell r="M90">
            <v>9682</v>
          </cell>
          <cell r="N90">
            <v>2222.67</v>
          </cell>
          <cell r="O90">
            <v>2252</v>
          </cell>
          <cell r="P90">
            <v>403.15</v>
          </cell>
          <cell r="Q90">
            <v>24930</v>
          </cell>
          <cell r="R90">
            <v>6468.18</v>
          </cell>
        </row>
        <row r="91">
          <cell r="B91" t="str">
            <v>April 2015</v>
          </cell>
          <cell r="C91">
            <v>9789</v>
          </cell>
          <cell r="D91">
            <v>4024.33</v>
          </cell>
          <cell r="E91">
            <v>1884</v>
          </cell>
          <cell r="F91">
            <v>258.2</v>
          </cell>
          <cell r="G91">
            <v>2074</v>
          </cell>
          <cell r="H91">
            <v>447</v>
          </cell>
          <cell r="I91">
            <v>1732</v>
          </cell>
          <cell r="J91">
            <v>242.02</v>
          </cell>
          <cell r="K91">
            <v>1987</v>
          </cell>
          <cell r="L91">
            <v>279.93</v>
          </cell>
          <cell r="M91">
            <v>13019</v>
          </cell>
          <cell r="N91">
            <v>2940.59</v>
          </cell>
          <cell r="O91">
            <v>3065</v>
          </cell>
          <cell r="P91">
            <v>542.26</v>
          </cell>
          <cell r="Q91">
            <v>33550</v>
          </cell>
          <cell r="R91">
            <v>8734.33</v>
          </cell>
        </row>
        <row r="92">
          <cell r="B92" t="str">
            <v>May 2015</v>
          </cell>
          <cell r="C92">
            <v>12656</v>
          </cell>
          <cell r="D92">
            <v>5248.32</v>
          </cell>
          <cell r="E92">
            <v>2383</v>
          </cell>
          <cell r="F92">
            <v>340.78</v>
          </cell>
          <cell r="G92">
            <v>2640</v>
          </cell>
          <cell r="H92">
            <v>564.79</v>
          </cell>
          <cell r="I92">
            <v>2175</v>
          </cell>
          <cell r="J92">
            <v>298.29000000000002</v>
          </cell>
          <cell r="K92">
            <v>2524</v>
          </cell>
          <cell r="L92">
            <v>372.99</v>
          </cell>
          <cell r="M92">
            <v>16323</v>
          </cell>
          <cell r="N92">
            <v>3811.0600000000004</v>
          </cell>
          <cell r="O92">
            <v>3901</v>
          </cell>
          <cell r="P92">
            <v>733.6</v>
          </cell>
          <cell r="Q92">
            <v>42602</v>
          </cell>
          <cell r="R92">
            <v>11369.83</v>
          </cell>
        </row>
        <row r="93">
          <cell r="B93" t="str">
            <v>June 2015</v>
          </cell>
          <cell r="C93">
            <v>15264</v>
          </cell>
          <cell r="D93">
            <v>6509.0199999999995</v>
          </cell>
          <cell r="E93">
            <v>2863</v>
          </cell>
          <cell r="F93">
            <v>397.78</v>
          </cell>
          <cell r="G93">
            <v>3137</v>
          </cell>
          <cell r="H93">
            <v>707.87</v>
          </cell>
          <cell r="I93">
            <v>2608</v>
          </cell>
          <cell r="J93">
            <v>373.28000000000003</v>
          </cell>
          <cell r="K93">
            <v>3011</v>
          </cell>
          <cell r="L93">
            <v>437.03000000000003</v>
          </cell>
          <cell r="M93">
            <v>19549</v>
          </cell>
          <cell r="N93">
            <v>4620.8600000000006</v>
          </cell>
          <cell r="O93">
            <v>4704</v>
          </cell>
          <cell r="P93">
            <v>861.85</v>
          </cell>
          <cell r="Q93">
            <v>51136</v>
          </cell>
          <cell r="R93">
            <v>13907.69</v>
          </cell>
        </row>
        <row r="94">
          <cell r="B94" t="str">
            <v>July 2015</v>
          </cell>
          <cell r="C94">
            <v>18242</v>
          </cell>
          <cell r="D94">
            <v>7898.7</v>
          </cell>
          <cell r="E94">
            <v>3353</v>
          </cell>
          <cell r="F94">
            <v>463.29999999999995</v>
          </cell>
          <cell r="G94">
            <v>3602</v>
          </cell>
          <cell r="H94">
            <v>773.34</v>
          </cell>
          <cell r="I94">
            <v>3064</v>
          </cell>
          <cell r="J94">
            <v>438.20000000000005</v>
          </cell>
          <cell r="K94">
            <v>3411</v>
          </cell>
          <cell r="L94">
            <v>496.87</v>
          </cell>
          <cell r="M94">
            <v>23431</v>
          </cell>
          <cell r="N94">
            <v>5631.2000000000007</v>
          </cell>
          <cell r="O94">
            <v>5532</v>
          </cell>
          <cell r="P94">
            <v>982.12</v>
          </cell>
          <cell r="Q94">
            <v>60635</v>
          </cell>
          <cell r="R94">
            <v>16683.730000000003</v>
          </cell>
        </row>
        <row r="95">
          <cell r="B95" t="str">
            <v>August 2015</v>
          </cell>
          <cell r="C95">
            <v>20810</v>
          </cell>
          <cell r="D95">
            <v>8985.9699999999993</v>
          </cell>
          <cell r="E95">
            <v>3746</v>
          </cell>
          <cell r="F95">
            <v>525.41999999999996</v>
          </cell>
          <cell r="G95">
            <v>4240</v>
          </cell>
          <cell r="H95">
            <v>897.73</v>
          </cell>
          <cell r="I95">
            <v>3505</v>
          </cell>
          <cell r="J95">
            <v>493.77000000000004</v>
          </cell>
          <cell r="K95">
            <v>3888</v>
          </cell>
          <cell r="L95">
            <v>561</v>
          </cell>
          <cell r="M95">
            <v>26991</v>
          </cell>
          <cell r="N95">
            <v>6451.7500000000009</v>
          </cell>
          <cell r="O95">
            <v>6260</v>
          </cell>
          <cell r="P95">
            <v>1091.7</v>
          </cell>
          <cell r="Q95">
            <v>69440</v>
          </cell>
          <cell r="R95">
            <v>19007.34</v>
          </cell>
        </row>
        <row r="96">
          <cell r="B96" t="str">
            <v>September 2015</v>
          </cell>
          <cell r="C96">
            <v>23756</v>
          </cell>
          <cell r="D96">
            <v>10182.43</v>
          </cell>
          <cell r="E96">
            <v>4247</v>
          </cell>
          <cell r="F96">
            <v>598.64</v>
          </cell>
          <cell r="G96">
            <v>4831</v>
          </cell>
          <cell r="H96">
            <v>995.16000000000008</v>
          </cell>
          <cell r="I96">
            <v>3909</v>
          </cell>
          <cell r="J96">
            <v>541.58000000000004</v>
          </cell>
          <cell r="K96">
            <v>4560</v>
          </cell>
          <cell r="L96">
            <v>642.14</v>
          </cell>
          <cell r="M96">
            <v>31099</v>
          </cell>
          <cell r="N96">
            <v>7629.3100000000013</v>
          </cell>
          <cell r="O96">
            <v>7054</v>
          </cell>
          <cell r="P96">
            <v>1231.1500000000001</v>
          </cell>
          <cell r="Q96">
            <v>79456</v>
          </cell>
          <cell r="R96">
            <v>21820.410000000003</v>
          </cell>
        </row>
        <row r="97">
          <cell r="B97" t="str">
            <v>October 2015</v>
          </cell>
          <cell r="C97">
            <v>26642</v>
          </cell>
          <cell r="D97">
            <v>11396.37</v>
          </cell>
          <cell r="E97">
            <v>4795</v>
          </cell>
          <cell r="F97">
            <v>672.57999999999993</v>
          </cell>
          <cell r="G97">
            <v>5503</v>
          </cell>
          <cell r="H97">
            <v>1080.21</v>
          </cell>
          <cell r="I97">
            <v>4479</v>
          </cell>
          <cell r="J97">
            <v>640.35</v>
          </cell>
          <cell r="K97">
            <v>5169</v>
          </cell>
          <cell r="L97">
            <v>718.01</v>
          </cell>
          <cell r="M97">
            <v>34960</v>
          </cell>
          <cell r="N97">
            <v>8495.36</v>
          </cell>
          <cell r="O97">
            <v>7919</v>
          </cell>
          <cell r="P97">
            <v>1360.0500000000002</v>
          </cell>
          <cell r="Q97">
            <v>89467</v>
          </cell>
          <cell r="R97">
            <v>24362.93</v>
          </cell>
        </row>
        <row r="98">
          <cell r="B98" t="str">
            <v>November 2015</v>
          </cell>
          <cell r="C98">
            <v>29354</v>
          </cell>
          <cell r="D98">
            <v>12723.79</v>
          </cell>
          <cell r="E98">
            <v>5419</v>
          </cell>
          <cell r="F98">
            <v>761.57999999999993</v>
          </cell>
          <cell r="G98">
            <v>6009</v>
          </cell>
          <cell r="H98">
            <v>1198.55</v>
          </cell>
          <cell r="I98">
            <v>4919</v>
          </cell>
          <cell r="J98">
            <v>695.78</v>
          </cell>
          <cell r="K98">
            <v>5730</v>
          </cell>
          <cell r="L98">
            <v>783.98</v>
          </cell>
          <cell r="M98">
            <v>38546</v>
          </cell>
          <cell r="N98">
            <v>9386.08</v>
          </cell>
          <cell r="O98">
            <v>8869</v>
          </cell>
          <cell r="P98">
            <v>1552.92</v>
          </cell>
          <cell r="Q98">
            <v>98846</v>
          </cell>
          <cell r="R98">
            <v>27102.68</v>
          </cell>
        </row>
        <row r="99">
          <cell r="B99" t="str">
            <v>December 2015</v>
          </cell>
          <cell r="C99">
            <v>31828</v>
          </cell>
          <cell r="D99">
            <v>14112.12</v>
          </cell>
          <cell r="E99">
            <v>5863</v>
          </cell>
          <cell r="F99">
            <v>818.25999999999988</v>
          </cell>
          <cell r="G99">
            <v>6551</v>
          </cell>
          <cell r="H99">
            <v>1286.8799999999999</v>
          </cell>
          <cell r="I99">
            <v>5364</v>
          </cell>
          <cell r="J99">
            <v>748.48</v>
          </cell>
          <cell r="K99">
            <v>6244</v>
          </cell>
          <cell r="L99">
            <v>918.55</v>
          </cell>
          <cell r="M99">
            <v>41892</v>
          </cell>
          <cell r="N99">
            <v>10178.219999999999</v>
          </cell>
          <cell r="O99">
            <v>9601</v>
          </cell>
          <cell r="P99">
            <v>1709.89</v>
          </cell>
          <cell r="Q99">
            <v>107343</v>
          </cell>
          <cell r="R99">
            <v>29772.400000000001</v>
          </cell>
        </row>
        <row r="100">
          <cell r="B100" t="str">
            <v>January 2016</v>
          </cell>
          <cell r="C100">
            <v>1614</v>
          </cell>
          <cell r="D100">
            <v>604.47</v>
          </cell>
          <cell r="E100">
            <v>389</v>
          </cell>
          <cell r="F100">
            <v>58.47</v>
          </cell>
          <cell r="G100">
            <v>335</v>
          </cell>
          <cell r="H100">
            <v>50.79</v>
          </cell>
          <cell r="I100">
            <v>327</v>
          </cell>
          <cell r="J100">
            <v>49.61</v>
          </cell>
          <cell r="K100">
            <v>351</v>
          </cell>
          <cell r="L100">
            <v>39.69</v>
          </cell>
          <cell r="M100">
            <v>2114</v>
          </cell>
          <cell r="N100">
            <v>556.07000000000005</v>
          </cell>
          <cell r="O100">
            <v>481</v>
          </cell>
          <cell r="P100">
            <v>108.53</v>
          </cell>
          <cell r="Q100">
            <v>5611</v>
          </cell>
          <cell r="R100">
            <v>1467.6299999999999</v>
          </cell>
        </row>
        <row r="101">
          <cell r="B101" t="str">
            <v>February 2016</v>
          </cell>
          <cell r="C101">
            <v>4314</v>
          </cell>
          <cell r="D101">
            <v>1771.51</v>
          </cell>
          <cell r="E101">
            <v>907</v>
          </cell>
          <cell r="F101">
            <v>129.61000000000001</v>
          </cell>
          <cell r="G101">
            <v>846</v>
          </cell>
          <cell r="H101">
            <v>119.66999999999999</v>
          </cell>
          <cell r="I101">
            <v>783</v>
          </cell>
          <cell r="J101">
            <v>118.73</v>
          </cell>
          <cell r="K101">
            <v>883</v>
          </cell>
          <cell r="L101">
            <v>103.47</v>
          </cell>
          <cell r="M101">
            <v>5385</v>
          </cell>
          <cell r="N101">
            <v>1433.96</v>
          </cell>
          <cell r="O101">
            <v>1195</v>
          </cell>
          <cell r="P101">
            <v>250.23</v>
          </cell>
          <cell r="Q101">
            <v>14313</v>
          </cell>
          <cell r="R101">
            <v>3927.18</v>
          </cell>
        </row>
        <row r="102">
          <cell r="B102" t="str">
            <v>March 2016</v>
          </cell>
          <cell r="C102">
            <v>6966</v>
          </cell>
          <cell r="D102">
            <v>2797.62</v>
          </cell>
          <cell r="E102">
            <v>1467</v>
          </cell>
          <cell r="F102">
            <v>213</v>
          </cell>
          <cell r="G102">
            <v>1306</v>
          </cell>
          <cell r="H102">
            <v>190.95</v>
          </cell>
          <cell r="I102">
            <v>1310</v>
          </cell>
          <cell r="J102">
            <v>179.12</v>
          </cell>
          <cell r="K102">
            <v>1404</v>
          </cell>
          <cell r="L102">
            <v>168.66</v>
          </cell>
          <cell r="M102">
            <v>9269</v>
          </cell>
          <cell r="N102">
            <v>2384.65</v>
          </cell>
          <cell r="O102">
            <v>2021</v>
          </cell>
          <cell r="P102">
            <v>396.02</v>
          </cell>
          <cell r="Q102">
            <v>23743</v>
          </cell>
          <cell r="R102">
            <v>6330.02</v>
          </cell>
        </row>
        <row r="103">
          <cell r="B103" t="str">
            <v>April 2016</v>
          </cell>
          <cell r="C103">
            <v>9800</v>
          </cell>
          <cell r="D103">
            <v>4165.54</v>
          </cell>
          <cell r="E103">
            <v>1945</v>
          </cell>
          <cell r="F103">
            <v>284.02999999999997</v>
          </cell>
          <cell r="G103">
            <v>1817</v>
          </cell>
          <cell r="H103">
            <v>284.21999999999997</v>
          </cell>
          <cell r="I103">
            <v>1751</v>
          </cell>
          <cell r="J103">
            <v>239.54000000000002</v>
          </cell>
          <cell r="K103">
            <v>2052</v>
          </cell>
          <cell r="L103">
            <v>257.09000000000003</v>
          </cell>
          <cell r="M103">
            <v>13789</v>
          </cell>
          <cell r="N103">
            <v>3760.1800000000003</v>
          </cell>
          <cell r="O103">
            <v>2973</v>
          </cell>
          <cell r="P103">
            <v>610.18999999999994</v>
          </cell>
          <cell r="Q103">
            <v>34127</v>
          </cell>
          <cell r="R103">
            <v>9600.7900000000009</v>
          </cell>
        </row>
        <row r="104">
          <cell r="B104" t="str">
            <v>May 2016</v>
          </cell>
          <cell r="C104">
            <v>12794</v>
          </cell>
          <cell r="D104">
            <v>5749.27</v>
          </cell>
          <cell r="E104">
            <v>2514</v>
          </cell>
          <cell r="F104">
            <v>391.76</v>
          </cell>
          <cell r="G104">
            <v>2624</v>
          </cell>
          <cell r="H104">
            <v>371.21</v>
          </cell>
          <cell r="I104">
            <v>2260</v>
          </cell>
          <cell r="J104">
            <v>305.32000000000005</v>
          </cell>
          <cell r="K104">
            <v>2677</v>
          </cell>
          <cell r="L104">
            <v>341.87</v>
          </cell>
          <cell r="M104">
            <v>17675</v>
          </cell>
          <cell r="N104">
            <v>4739.0700000000006</v>
          </cell>
          <cell r="O104">
            <v>3883</v>
          </cell>
          <cell r="P104">
            <v>807.04</v>
          </cell>
          <cell r="Q104">
            <v>44427</v>
          </cell>
          <cell r="R104">
            <v>12705.54</v>
          </cell>
        </row>
        <row r="105">
          <cell r="B105" t="str">
            <v>June 2016</v>
          </cell>
          <cell r="C105">
            <v>15596</v>
          </cell>
          <cell r="D105">
            <v>7072.02</v>
          </cell>
          <cell r="E105">
            <v>3043</v>
          </cell>
          <cell r="F105">
            <v>474.02</v>
          </cell>
          <cell r="G105">
            <v>3091</v>
          </cell>
          <cell r="H105">
            <v>468.46</v>
          </cell>
          <cell r="I105">
            <v>2686</v>
          </cell>
          <cell r="J105">
            <v>359.96000000000004</v>
          </cell>
          <cell r="K105">
            <v>3188</v>
          </cell>
          <cell r="L105">
            <v>405.54</v>
          </cell>
          <cell r="M105">
            <v>21525</v>
          </cell>
          <cell r="N105">
            <v>5862.01</v>
          </cell>
          <cell r="O105">
            <v>4733</v>
          </cell>
          <cell r="P105">
            <v>989.34999999999991</v>
          </cell>
          <cell r="Q105">
            <v>53862</v>
          </cell>
          <cell r="R105">
            <v>15631.360000000002</v>
          </cell>
        </row>
        <row r="106">
          <cell r="B106" t="str">
            <v>July 2016</v>
          </cell>
          <cell r="C106">
            <v>18150</v>
          </cell>
          <cell r="D106">
            <v>8351.67</v>
          </cell>
          <cell r="E106">
            <v>3484</v>
          </cell>
          <cell r="F106">
            <v>526.57999999999993</v>
          </cell>
          <cell r="G106">
            <v>3522</v>
          </cell>
          <cell r="H106">
            <v>534.92999999999995</v>
          </cell>
          <cell r="I106">
            <v>3086</v>
          </cell>
          <cell r="J106">
            <v>409.6</v>
          </cell>
          <cell r="K106">
            <v>3616</v>
          </cell>
          <cell r="L106">
            <v>467.24</v>
          </cell>
          <cell r="M106">
            <v>25116</v>
          </cell>
          <cell r="N106">
            <v>6818.0300000000007</v>
          </cell>
          <cell r="O106">
            <v>5420</v>
          </cell>
          <cell r="P106">
            <v>1115.29</v>
          </cell>
          <cell r="Q106">
            <v>62394</v>
          </cell>
          <cell r="R106">
            <v>18223.340000000004</v>
          </cell>
        </row>
        <row r="107">
          <cell r="B107" t="str">
            <v>August 2016</v>
          </cell>
          <cell r="C107">
            <v>18150</v>
          </cell>
          <cell r="D107">
            <v>8351.67</v>
          </cell>
          <cell r="E107">
            <v>3484</v>
          </cell>
          <cell r="F107">
            <v>526.57999999999993</v>
          </cell>
          <cell r="G107">
            <v>3522</v>
          </cell>
          <cell r="H107">
            <v>534.92999999999995</v>
          </cell>
          <cell r="I107">
            <v>3086</v>
          </cell>
          <cell r="J107">
            <v>409.6</v>
          </cell>
          <cell r="K107">
            <v>3616</v>
          </cell>
          <cell r="L107">
            <v>467.24</v>
          </cell>
          <cell r="M107">
            <v>25116</v>
          </cell>
          <cell r="N107">
            <v>6818.0300000000007</v>
          </cell>
          <cell r="O107">
            <v>5420</v>
          </cell>
          <cell r="P107">
            <v>1115.29</v>
          </cell>
          <cell r="Q107">
            <v>62394</v>
          </cell>
          <cell r="R107">
            <v>18223.340000000004</v>
          </cell>
        </row>
        <row r="108">
          <cell r="B108" t="str">
            <v>September 2016</v>
          </cell>
          <cell r="C108">
            <v>18150</v>
          </cell>
          <cell r="D108">
            <v>8351.67</v>
          </cell>
          <cell r="E108">
            <v>3484</v>
          </cell>
          <cell r="F108">
            <v>526.57999999999993</v>
          </cell>
          <cell r="G108">
            <v>3522</v>
          </cell>
          <cell r="H108">
            <v>534.92999999999995</v>
          </cell>
          <cell r="I108">
            <v>3086</v>
          </cell>
          <cell r="J108">
            <v>409.6</v>
          </cell>
          <cell r="K108">
            <v>3616</v>
          </cell>
          <cell r="L108">
            <v>467.24</v>
          </cell>
          <cell r="M108">
            <v>25116</v>
          </cell>
          <cell r="N108">
            <v>6818.0300000000007</v>
          </cell>
          <cell r="O108">
            <v>5420</v>
          </cell>
          <cell r="P108">
            <v>1115.29</v>
          </cell>
          <cell r="Q108">
            <v>62394</v>
          </cell>
          <cell r="R108">
            <v>18223.340000000004</v>
          </cell>
        </row>
        <row r="109">
          <cell r="B109" t="str">
            <v>October 2016</v>
          </cell>
          <cell r="C109">
            <v>18150</v>
          </cell>
          <cell r="D109">
            <v>8351.67</v>
          </cell>
          <cell r="E109">
            <v>3484</v>
          </cell>
          <cell r="F109">
            <v>526.57999999999993</v>
          </cell>
          <cell r="G109">
            <v>3522</v>
          </cell>
          <cell r="H109">
            <v>534.92999999999995</v>
          </cell>
          <cell r="I109">
            <v>3086</v>
          </cell>
          <cell r="J109">
            <v>409.6</v>
          </cell>
          <cell r="K109">
            <v>3616</v>
          </cell>
          <cell r="L109">
            <v>467.24</v>
          </cell>
          <cell r="M109">
            <v>25116</v>
          </cell>
          <cell r="N109">
            <v>6818.0300000000007</v>
          </cell>
          <cell r="O109">
            <v>5420</v>
          </cell>
          <cell r="P109">
            <v>1115.29</v>
          </cell>
          <cell r="Q109">
            <v>62394</v>
          </cell>
          <cell r="R109">
            <v>18223.340000000004</v>
          </cell>
        </row>
        <row r="110">
          <cell r="B110" t="str">
            <v>November 2016</v>
          </cell>
          <cell r="C110">
            <v>18150</v>
          </cell>
          <cell r="D110">
            <v>8351.67</v>
          </cell>
          <cell r="E110">
            <v>3484</v>
          </cell>
          <cell r="F110">
            <v>526.57999999999993</v>
          </cell>
          <cell r="G110">
            <v>3522</v>
          </cell>
          <cell r="H110">
            <v>534.92999999999995</v>
          </cell>
          <cell r="I110">
            <v>3086</v>
          </cell>
          <cell r="J110">
            <v>409.6</v>
          </cell>
          <cell r="K110">
            <v>3616</v>
          </cell>
          <cell r="L110">
            <v>467.24</v>
          </cell>
          <cell r="M110">
            <v>25116</v>
          </cell>
          <cell r="N110">
            <v>6818.0300000000007</v>
          </cell>
          <cell r="O110">
            <v>5420</v>
          </cell>
          <cell r="P110">
            <v>1115.29</v>
          </cell>
          <cell r="Q110">
            <v>62394</v>
          </cell>
          <cell r="R110">
            <v>18223.340000000004</v>
          </cell>
        </row>
        <row r="111">
          <cell r="B111" t="str">
            <v>December 2016</v>
          </cell>
          <cell r="C111">
            <v>18150</v>
          </cell>
          <cell r="D111">
            <v>8351.67</v>
          </cell>
          <cell r="E111">
            <v>3484</v>
          </cell>
          <cell r="F111">
            <v>526.57999999999993</v>
          </cell>
          <cell r="G111">
            <v>3522</v>
          </cell>
          <cell r="H111">
            <v>534.92999999999995</v>
          </cell>
          <cell r="I111">
            <v>3086</v>
          </cell>
          <cell r="J111">
            <v>409.6</v>
          </cell>
          <cell r="K111">
            <v>3616</v>
          </cell>
          <cell r="L111">
            <v>467.24</v>
          </cell>
          <cell r="M111">
            <v>25116</v>
          </cell>
          <cell r="N111">
            <v>6818.0300000000007</v>
          </cell>
          <cell r="O111">
            <v>5420</v>
          </cell>
          <cell r="P111">
            <v>1115.29</v>
          </cell>
          <cell r="Q111">
            <v>62394</v>
          </cell>
          <cell r="R111">
            <v>18223.340000000004</v>
          </cell>
        </row>
        <row r="112">
          <cell r="B112" t="str">
            <v>January 2017</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row>
        <row r="113">
          <cell r="B113" t="str">
            <v>February 2017</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row>
        <row r="114">
          <cell r="B114" t="str">
            <v>March 2017</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row>
        <row r="115">
          <cell r="B115" t="str">
            <v>April 2017</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row>
        <row r="116">
          <cell r="B116" t="str">
            <v>May 2017</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B117" t="str">
            <v>June 2017</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row>
      </sheetData>
      <sheetData sheetId="1" refreshError="1"/>
      <sheetData sheetId="2" refreshError="1"/>
      <sheetData sheetId="3">
        <row r="4">
          <cell r="C4" t="str">
            <v>July 2016</v>
          </cell>
        </row>
        <row r="6">
          <cell r="C6" t="str">
            <v>June 2016</v>
          </cell>
        </row>
        <row r="8">
          <cell r="C8" t="str">
            <v>July 2015</v>
          </cell>
        </row>
      </sheetData>
      <sheetData sheetId="4">
        <row r="4">
          <cell r="C4" t="str">
            <v>January 2016</v>
          </cell>
          <cell r="F4" t="str">
            <v>July 2016</v>
          </cell>
        </row>
        <row r="9">
          <cell r="C9" t="str">
            <v>January 2015</v>
          </cell>
          <cell r="F9" t="str">
            <v>July 2015</v>
          </cell>
        </row>
      </sheetData>
      <sheetData sheetId="5">
        <row r="4">
          <cell r="F4" t="str">
            <v>July 2016</v>
          </cell>
        </row>
        <row r="9">
          <cell r="F9" t="str">
            <v>July 2015</v>
          </cell>
        </row>
        <row r="36">
          <cell r="B36" t="str">
            <v>July 2016</v>
          </cell>
          <cell r="C36" t="str">
            <v>July 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I13" sqref="I13"/>
    </sheetView>
  </sheetViews>
  <sheetFormatPr defaultRowHeight="15" x14ac:dyDescent="0.25"/>
  <cols>
    <col min="1" max="1" width="62" style="1" customWidth="1"/>
    <col min="2" max="16384" width="9.140625" style="1"/>
  </cols>
  <sheetData>
    <row r="1" spans="1:1" ht="59.25" customHeight="1" x14ac:dyDescent="0.25">
      <c r="A1" s="2" t="s">
        <v>0</v>
      </c>
    </row>
    <row r="2" spans="1:1" ht="135" x14ac:dyDescent="0.25">
      <c r="A2" s="3" t="s">
        <v>1</v>
      </c>
    </row>
    <row r="3" spans="1:1" x14ac:dyDescent="0.25">
      <c r="A3" s="3"/>
    </row>
    <row r="4" spans="1:1" ht="75" x14ac:dyDescent="0.25">
      <c r="A4" s="3" t="s">
        <v>2</v>
      </c>
    </row>
  </sheetData>
  <sheetProtection password="CCED"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tabSelected="1" zoomScaleNormal="100" workbookViewId="0">
      <selection activeCell="M23" sqref="M23"/>
    </sheetView>
  </sheetViews>
  <sheetFormatPr defaultRowHeight="12.75" x14ac:dyDescent="0.2"/>
  <cols>
    <col min="1" max="1" width="2.28515625" style="5" customWidth="1"/>
    <col min="2" max="2" width="18.5703125" style="5" bestFit="1" customWidth="1"/>
    <col min="3" max="3" width="9.140625" style="5"/>
    <col min="4" max="4" width="10.85546875" style="5" customWidth="1"/>
    <col min="5" max="5" width="9.140625" style="5"/>
    <col min="6" max="6" width="10.28515625" style="5" customWidth="1"/>
    <col min="7" max="7" width="9.140625" style="5"/>
    <col min="8" max="8" width="9.28515625" style="5" customWidth="1"/>
    <col min="9" max="9" width="9.140625" style="5"/>
    <col min="10" max="10" width="8.7109375" style="5" customWidth="1"/>
    <col min="11" max="16384" width="9.140625" style="5"/>
  </cols>
  <sheetData>
    <row r="1" spans="2:12" ht="62.25" customHeight="1" x14ac:dyDescent="0.2">
      <c r="B1" s="4" t="s">
        <v>3</v>
      </c>
    </row>
    <row r="2" spans="2:12" ht="15.75" customHeight="1" thickBot="1" x14ac:dyDescent="0.3">
      <c r="B2" s="6" t="s">
        <v>4</v>
      </c>
    </row>
    <row r="3" spans="2:12" s="7" customFormat="1" ht="26.25" customHeight="1" x14ac:dyDescent="0.2">
      <c r="B3" s="56" t="s">
        <v>5</v>
      </c>
      <c r="C3" s="58" t="s">
        <v>6</v>
      </c>
      <c r="D3" s="59"/>
      <c r="E3" s="58" t="s">
        <v>7</v>
      </c>
      <c r="F3" s="59"/>
      <c r="G3" s="60" t="s">
        <v>8</v>
      </c>
      <c r="H3" s="61"/>
      <c r="I3" s="62" t="s">
        <v>9</v>
      </c>
      <c r="J3" s="63"/>
      <c r="K3" s="64" t="s">
        <v>10</v>
      </c>
      <c r="L3" s="65"/>
    </row>
    <row r="4" spans="2:12" s="8" customFormat="1" ht="33.75" customHeight="1" x14ac:dyDescent="0.2">
      <c r="B4" s="57"/>
      <c r="C4" s="66" t="str">
        <f>'[1]Month LookUp'!C4</f>
        <v>July 2016</v>
      </c>
      <c r="D4" s="67"/>
      <c r="E4" s="66" t="str">
        <f>'[1]Month LookUp'!C6</f>
        <v>June 2016</v>
      </c>
      <c r="F4" s="67"/>
      <c r="G4" s="66" t="str">
        <f>'[1]Month LookUp'!C8</f>
        <v>July 2015</v>
      </c>
      <c r="H4" s="67"/>
      <c r="I4" s="54" t="s">
        <v>11</v>
      </c>
      <c r="J4" s="55"/>
      <c r="K4" s="54" t="s">
        <v>11</v>
      </c>
      <c r="L4" s="55"/>
    </row>
    <row r="5" spans="2:12" ht="23.25" thickBot="1" x14ac:dyDescent="0.25">
      <c r="B5" s="9" t="s">
        <v>12</v>
      </c>
      <c r="C5" s="10" t="s">
        <v>13</v>
      </c>
      <c r="D5" s="11" t="s">
        <v>14</v>
      </c>
      <c r="E5" s="10" t="s">
        <v>13</v>
      </c>
      <c r="F5" s="11" t="s">
        <v>14</v>
      </c>
      <c r="G5" s="10" t="s">
        <v>13</v>
      </c>
      <c r="H5" s="11" t="s">
        <v>14</v>
      </c>
      <c r="I5" s="10" t="s">
        <v>13</v>
      </c>
      <c r="J5" s="11" t="s">
        <v>14</v>
      </c>
      <c r="K5" s="10" t="s">
        <v>13</v>
      </c>
      <c r="L5" s="11" t="s">
        <v>14</v>
      </c>
    </row>
    <row r="6" spans="2:12" x14ac:dyDescent="0.2">
      <c r="B6" s="12" t="s">
        <v>15</v>
      </c>
      <c r="C6" s="13">
        <f>VLOOKUP('[1]Month LookUp'!$C$4,'[1]Data Update'!$B$7:$P$42,2,FALSE)</f>
        <v>2554</v>
      </c>
      <c r="D6" s="14">
        <f>VLOOKUP('[1]Month LookUp'!$C$4,'[1]Data Update'!$B$7:$P$42,3,FALSE)</f>
        <v>1279.6500000000001</v>
      </c>
      <c r="E6" s="13">
        <f>VLOOKUP('[1]Month LookUp'!$C$6,'[1]Data Update'!$B$7:$P$42,2,FALSE)</f>
        <v>2802</v>
      </c>
      <c r="F6" s="14">
        <f>VLOOKUP('[1]Month LookUp'!$C$6,'[1]Data Update'!$B$7:$P$42,3,FALSE)</f>
        <v>1322.75</v>
      </c>
      <c r="G6" s="13">
        <f>VLOOKUP('[1]Month LookUp'!$C$8,'[1]Data Update'!$B$7:$P$42,2,FALSE)</f>
        <v>2978</v>
      </c>
      <c r="H6" s="14">
        <f>VLOOKUP('[1]Month LookUp'!$C$8,'[1]Data Update'!$B$7:$P$42,3,FALSE)</f>
        <v>1389.68</v>
      </c>
      <c r="I6" s="15">
        <f>(C6-E6)/E6</f>
        <v>-8.8508208422555315E-2</v>
      </c>
      <c r="J6" s="16">
        <f>(D6-F6)/F6</f>
        <v>-3.2583632583632512E-2</v>
      </c>
      <c r="K6" s="15">
        <f>(C6-G6)/G6</f>
        <v>-0.14237743451981194</v>
      </c>
      <c r="L6" s="16">
        <f t="shared" ref="L6:L12" si="0">(D6-H6)/H6</f>
        <v>-7.9176501064993354E-2</v>
      </c>
    </row>
    <row r="7" spans="2:12" x14ac:dyDescent="0.2">
      <c r="B7" s="17" t="s">
        <v>16</v>
      </c>
      <c r="C7" s="18">
        <f>VLOOKUP('[1]Month LookUp'!$C$4,'[1]Data Update'!$B$7:$P$42,12,FALSE)</f>
        <v>3591</v>
      </c>
      <c r="D7" s="19">
        <f>VLOOKUP('[1]Month LookUp'!$C$4,'[1]Data Update'!$B$7:$P$42,13,FALSE)</f>
        <v>956.02</v>
      </c>
      <c r="E7" s="18">
        <f>VLOOKUP('[1]Month LookUp'!$C$6,'[1]Data Update'!$B$7:$P$42,12,FALSE)</f>
        <v>3850</v>
      </c>
      <c r="F7" s="19">
        <f>VLOOKUP('[1]Month LookUp'!$C$6,'[1]Data Update'!$B$7:$P$42,13,FALSE)</f>
        <v>1122.94</v>
      </c>
      <c r="G7" s="18">
        <f>VLOOKUP('[1]Month LookUp'!$C$8,'[1]Data Update'!$B$7:$P$42,12,FALSE)</f>
        <v>3882</v>
      </c>
      <c r="H7" s="19">
        <f>VLOOKUP('[1]Month LookUp'!$C$8,'[1]Data Update'!$B$7:$P$42,13,FALSE)</f>
        <v>1010.34</v>
      </c>
      <c r="I7" s="20">
        <f t="shared" ref="I7:J15" si="1">(C7-E7)/E7</f>
        <v>-6.7272727272727276E-2</v>
      </c>
      <c r="J7" s="21">
        <f t="shared" si="1"/>
        <v>-0.14864551979624918</v>
      </c>
      <c r="K7" s="20">
        <f t="shared" ref="K7:L15" si="2">(C7-G7)/G7</f>
        <v>-7.4961360123647611E-2</v>
      </c>
      <c r="L7" s="21">
        <f t="shared" si="0"/>
        <v>-5.3764079418809556E-2</v>
      </c>
    </row>
    <row r="8" spans="2:12" x14ac:dyDescent="0.2">
      <c r="B8" s="22" t="s">
        <v>17</v>
      </c>
      <c r="C8" s="23">
        <f t="shared" ref="C8:H8" si="3">SUM(C6:C7)</f>
        <v>6145</v>
      </c>
      <c r="D8" s="24">
        <f t="shared" si="3"/>
        <v>2235.67</v>
      </c>
      <c r="E8" s="23">
        <f t="shared" si="3"/>
        <v>6652</v>
      </c>
      <c r="F8" s="24">
        <f t="shared" si="3"/>
        <v>2445.69</v>
      </c>
      <c r="G8" s="25">
        <f t="shared" si="3"/>
        <v>6860</v>
      </c>
      <c r="H8" s="24">
        <f t="shared" si="3"/>
        <v>2400.02</v>
      </c>
      <c r="I8" s="26">
        <f t="shared" si="1"/>
        <v>-7.6217678893565843E-2</v>
      </c>
      <c r="J8" s="27">
        <f t="shared" si="1"/>
        <v>-8.5873516267392827E-2</v>
      </c>
      <c r="K8" s="26">
        <f t="shared" si="2"/>
        <v>-0.10422740524781342</v>
      </c>
      <c r="L8" s="27">
        <f t="shared" si="0"/>
        <v>-6.8478596011699866E-2</v>
      </c>
    </row>
    <row r="9" spans="2:12" x14ac:dyDescent="0.2">
      <c r="B9" s="28" t="s">
        <v>18</v>
      </c>
      <c r="C9" s="18">
        <f>VLOOKUP('[1]Month LookUp'!$C$4,'[1]Data Update'!$B$7:$P$42,10,FALSE)</f>
        <v>428</v>
      </c>
      <c r="D9" s="19">
        <f>VLOOKUP('[1]Month LookUp'!$C$4,'[1]Data Update'!$B$7:$P$42,11,FALSE)</f>
        <v>61.7</v>
      </c>
      <c r="E9" s="18">
        <f>VLOOKUP('[1]Month LookUp'!$C$6,'[1]Data Update'!$B$7:$P$42,10,FALSE)</f>
        <v>511</v>
      </c>
      <c r="F9" s="19">
        <f>VLOOKUP('[1]Month LookUp'!$C$6,'[1]Data Update'!$B$7:$P$42,11,FALSE)</f>
        <v>63.67</v>
      </c>
      <c r="G9" s="18">
        <f>VLOOKUP('[1]Month LookUp'!$C$8,'[1]Data Update'!$B$7:$P$42,10,FALSE)</f>
        <v>400</v>
      </c>
      <c r="H9" s="19">
        <f>VLOOKUP('[1]Month LookUp'!$C$8,'[1]Data Update'!$B$7:$P$42,11,FALSE)</f>
        <v>59.84</v>
      </c>
      <c r="I9" s="20">
        <f t="shared" si="1"/>
        <v>-0.16242661448140899</v>
      </c>
      <c r="J9" s="21">
        <f t="shared" si="1"/>
        <v>-3.0940788440395772E-2</v>
      </c>
      <c r="K9" s="20">
        <f t="shared" si="2"/>
        <v>7.0000000000000007E-2</v>
      </c>
      <c r="L9" s="21">
        <f t="shared" si="0"/>
        <v>3.1082887700534748E-2</v>
      </c>
    </row>
    <row r="10" spans="2:12" x14ac:dyDescent="0.2">
      <c r="B10" s="17" t="s">
        <v>19</v>
      </c>
      <c r="C10" s="18">
        <f>VLOOKUP('[1]Month LookUp'!$C$4,'[1]Data Update'!$B$7:$P$42,6,FALSE)</f>
        <v>431</v>
      </c>
      <c r="D10" s="19">
        <f>VLOOKUP('[1]Month LookUp'!$C$4,'[1]Data Update'!$B$7:$P$42,7,FALSE)</f>
        <v>66.47</v>
      </c>
      <c r="E10" s="18">
        <f>VLOOKUP('[1]Month LookUp'!$C$6,'[1]Data Update'!$B$7:$P$42,6,FALSE)</f>
        <v>467</v>
      </c>
      <c r="F10" s="19">
        <f>VLOOKUP('[1]Month LookUp'!$C$6,'[1]Data Update'!$B$7:$P$42,7,FALSE)</f>
        <v>97.25</v>
      </c>
      <c r="G10" s="18">
        <f>VLOOKUP('[1]Month LookUp'!$C$8,'[1]Data Update'!$B$7:$P$42,6,FALSE)</f>
        <v>465</v>
      </c>
      <c r="H10" s="19">
        <f>VLOOKUP('[1]Month LookUp'!$C$8,'[1]Data Update'!$B$7:$P$42,7,FALSE)</f>
        <v>65.47</v>
      </c>
      <c r="I10" s="20">
        <f t="shared" si="1"/>
        <v>-7.7087794432548179E-2</v>
      </c>
      <c r="J10" s="21">
        <f t="shared" si="1"/>
        <v>-0.31650385604113113</v>
      </c>
      <c r="K10" s="20">
        <f t="shared" si="2"/>
        <v>-7.3118279569892475E-2</v>
      </c>
      <c r="L10" s="21">
        <f t="shared" si="0"/>
        <v>1.5274171376202841E-2</v>
      </c>
    </row>
    <row r="11" spans="2:12" x14ac:dyDescent="0.2">
      <c r="B11" s="17" t="s">
        <v>20</v>
      </c>
      <c r="C11" s="18">
        <f>VLOOKUP('[1]Month LookUp'!$C$4,'[1]Data Update'!$B$7:$P$42,8,FALSE)</f>
        <v>400</v>
      </c>
      <c r="D11" s="19">
        <f>VLOOKUP('[1]Month LookUp'!$C$4,'[1]Data Update'!$B$7:$P$42,9,FALSE)</f>
        <v>49.64</v>
      </c>
      <c r="E11" s="18">
        <f>VLOOKUP('[1]Month LookUp'!$C$6,'[1]Data Update'!$B$7:$P$42,8,FALSE)</f>
        <v>426</v>
      </c>
      <c r="F11" s="19">
        <f>VLOOKUP('[1]Month LookUp'!$C$6,'[1]Data Update'!$B$7:$P$42,9,FALSE)</f>
        <v>54.64</v>
      </c>
      <c r="G11" s="18">
        <f>VLOOKUP('[1]Month LookUp'!$C$8,'[1]Data Update'!$B$7:$P$42,8,FALSE)</f>
        <v>456</v>
      </c>
      <c r="H11" s="19">
        <f>VLOOKUP('[1]Month LookUp'!$C$8,'[1]Data Update'!$B$7:$P$42,9,FALSE)</f>
        <v>64.92</v>
      </c>
      <c r="I11" s="20">
        <f t="shared" si="1"/>
        <v>-6.1032863849765258E-2</v>
      </c>
      <c r="J11" s="21">
        <f t="shared" si="1"/>
        <v>-9.1508052708638363E-2</v>
      </c>
      <c r="K11" s="20">
        <f t="shared" si="2"/>
        <v>-0.12280701754385964</v>
      </c>
      <c r="L11" s="21">
        <f t="shared" si="0"/>
        <v>-0.23536660505237217</v>
      </c>
    </row>
    <row r="12" spans="2:12" x14ac:dyDescent="0.2">
      <c r="B12" s="17" t="s">
        <v>21</v>
      </c>
      <c r="C12" s="18">
        <f>VLOOKUP('[1]Month LookUp'!$C$4,'[1]Data Update'!$B$7:$P$42,4,FALSE)</f>
        <v>441</v>
      </c>
      <c r="D12" s="19">
        <f>VLOOKUP('[1]Month LookUp'!$C$4,'[1]Data Update'!$B$7:$P$42,5,FALSE)</f>
        <v>52.56</v>
      </c>
      <c r="E12" s="18">
        <f>VLOOKUP('[1]Month LookUp'!$C$6,'[1]Data Update'!$B$7:$P$42,4,FALSE)</f>
        <v>529</v>
      </c>
      <c r="F12" s="19">
        <f>VLOOKUP('[1]Month LookUp'!$C$6,'[1]Data Update'!$B$7:$P$42,5,FALSE)</f>
        <v>82.26</v>
      </c>
      <c r="G12" s="18">
        <f>VLOOKUP('[1]Month LookUp'!$C$8,'[1]Data Update'!$B$7:$P$42,4,FALSE)</f>
        <v>490</v>
      </c>
      <c r="H12" s="19">
        <f>VLOOKUP('[1]Month LookUp'!$C$8,'[1]Data Update'!$B$7:$P$42,5,FALSE)</f>
        <v>65.52</v>
      </c>
      <c r="I12" s="20">
        <f t="shared" si="1"/>
        <v>-0.16635160680529301</v>
      </c>
      <c r="J12" s="21">
        <f t="shared" si="1"/>
        <v>-0.3610503282275711</v>
      </c>
      <c r="K12" s="20">
        <f t="shared" si="2"/>
        <v>-0.1</v>
      </c>
      <c r="L12" s="21">
        <f t="shared" si="0"/>
        <v>-0.19780219780219771</v>
      </c>
    </row>
    <row r="13" spans="2:12" x14ac:dyDescent="0.2">
      <c r="B13" s="29" t="s">
        <v>22</v>
      </c>
      <c r="C13" s="18">
        <f>VLOOKUP('[1]Month LookUp'!$C$4,'[1]Data Update'!$B$7:$P$42,14,FALSE)</f>
        <v>687</v>
      </c>
      <c r="D13" s="19">
        <f>VLOOKUP('[1]Month LookUp'!$C$4,'[1]Data Update'!$B$7:$P$42,15,FALSE)</f>
        <v>125.94</v>
      </c>
      <c r="E13" s="18">
        <f>VLOOKUP('[1]Month LookUp'!$C$6,'[1]Data Update'!$B$7:$P$42,14,FALSE)</f>
        <v>850</v>
      </c>
      <c r="F13" s="19">
        <f>VLOOKUP('[1]Month LookUp'!$C$6,'[1]Data Update'!$B$7:$P$42,15,FALSE)</f>
        <v>182.31</v>
      </c>
      <c r="G13" s="18">
        <f>VLOOKUP('[1]Month LookUp'!$C$8,'[1]Data Update'!$B$7:$P$42,14,FALSE)</f>
        <v>828</v>
      </c>
      <c r="H13" s="19">
        <f>VLOOKUP('[1]Month LookUp'!$C$8,'[1]Data Update'!$B$7:$P$42,15,FALSE)</f>
        <v>120.27</v>
      </c>
      <c r="I13" s="20">
        <f t="shared" si="1"/>
        <v>-0.19176470588235295</v>
      </c>
      <c r="J13" s="21">
        <f t="shared" si="1"/>
        <v>-0.30919861773901597</v>
      </c>
      <c r="K13" s="20">
        <f t="shared" si="2"/>
        <v>-0.17028985507246377</v>
      </c>
      <c r="L13" s="21">
        <f t="shared" si="2"/>
        <v>4.7143926166126233E-2</v>
      </c>
    </row>
    <row r="14" spans="2:12" x14ac:dyDescent="0.2">
      <c r="B14" s="30" t="s">
        <v>23</v>
      </c>
      <c r="C14" s="31">
        <f t="shared" ref="C14:H14" si="4">SUM(C9:C13)</f>
        <v>2387</v>
      </c>
      <c r="D14" s="32">
        <f t="shared" si="4"/>
        <v>356.31</v>
      </c>
      <c r="E14" s="31">
        <f t="shared" si="4"/>
        <v>2783</v>
      </c>
      <c r="F14" s="32">
        <f t="shared" si="4"/>
        <v>480.13</v>
      </c>
      <c r="G14" s="31">
        <f t="shared" si="4"/>
        <v>2639</v>
      </c>
      <c r="H14" s="32">
        <f t="shared" si="4"/>
        <v>376.02</v>
      </c>
      <c r="I14" s="26">
        <f t="shared" si="1"/>
        <v>-0.14229249011857709</v>
      </c>
      <c r="J14" s="27">
        <f t="shared" si="1"/>
        <v>-0.25788848853435525</v>
      </c>
      <c r="K14" s="26">
        <f t="shared" si="2"/>
        <v>-9.5490716180371346E-2</v>
      </c>
      <c r="L14" s="27">
        <f t="shared" si="2"/>
        <v>-5.2417424605074148E-2</v>
      </c>
    </row>
    <row r="15" spans="2:12" ht="13.5" thickBot="1" x14ac:dyDescent="0.25">
      <c r="B15" s="33" t="s">
        <v>24</v>
      </c>
      <c r="C15" s="34">
        <f t="shared" ref="C15:H15" si="5">C8+C14</f>
        <v>8532</v>
      </c>
      <c r="D15" s="35">
        <f t="shared" si="5"/>
        <v>2591.98</v>
      </c>
      <c r="E15" s="34">
        <f t="shared" si="5"/>
        <v>9435</v>
      </c>
      <c r="F15" s="35">
        <f t="shared" si="5"/>
        <v>2925.82</v>
      </c>
      <c r="G15" s="34">
        <f t="shared" si="5"/>
        <v>9499</v>
      </c>
      <c r="H15" s="35">
        <f t="shared" si="5"/>
        <v>2776.04</v>
      </c>
      <c r="I15" s="36">
        <f t="shared" si="1"/>
        <v>-9.5707472178060415E-2</v>
      </c>
      <c r="J15" s="37">
        <f t="shared" si="1"/>
        <v>-0.11410134594746092</v>
      </c>
      <c r="K15" s="36">
        <f t="shared" si="2"/>
        <v>-0.10180018949363091</v>
      </c>
      <c r="L15" s="37">
        <f t="shared" si="2"/>
        <v>-6.6303079206351478E-2</v>
      </c>
    </row>
    <row r="16" spans="2:12" x14ac:dyDescent="0.2">
      <c r="B16" s="38"/>
      <c r="C16" s="39"/>
      <c r="D16" s="40"/>
      <c r="E16" s="39"/>
      <c r="F16" s="40"/>
      <c r="G16" s="39"/>
      <c r="H16" s="40"/>
      <c r="I16" s="41"/>
      <c r="J16" s="41"/>
      <c r="K16" s="41"/>
      <c r="L16" s="41"/>
    </row>
    <row r="18" spans="2:8" ht="15.75" customHeight="1" thickBot="1" x14ac:dyDescent="0.3">
      <c r="B18" s="6" t="s">
        <v>25</v>
      </c>
    </row>
    <row r="19" spans="2:8" s="7" customFormat="1" ht="26.25" customHeight="1" x14ac:dyDescent="0.2">
      <c r="B19" s="56" t="s">
        <v>5</v>
      </c>
      <c r="C19" s="58" t="s">
        <v>26</v>
      </c>
      <c r="D19" s="59"/>
      <c r="E19" s="58" t="s">
        <v>27</v>
      </c>
      <c r="F19" s="59"/>
      <c r="G19" s="62" t="s">
        <v>28</v>
      </c>
      <c r="H19" s="63"/>
    </row>
    <row r="20" spans="2:8" s="8" customFormat="1" ht="33.75" customHeight="1" x14ac:dyDescent="0.2">
      <c r="B20" s="57"/>
      <c r="C20" s="66" t="str">
        <f>'[1]FY LookUp'!B36&amp;" To "&amp;'[1]FY LookUp'!F4</f>
        <v>July 2016 To July 2016</v>
      </c>
      <c r="D20" s="67"/>
      <c r="E20" s="66" t="str">
        <f>'[1]FY LookUp'!C36&amp;" To "&amp;'[1]FY LookUp'!F9</f>
        <v>July 2015 To July 2015</v>
      </c>
      <c r="F20" s="67"/>
      <c r="G20" s="54" t="s">
        <v>11</v>
      </c>
      <c r="H20" s="55"/>
    </row>
    <row r="21" spans="2:8" ht="23.25" thickBot="1" x14ac:dyDescent="0.25">
      <c r="B21" s="9" t="s">
        <v>12</v>
      </c>
      <c r="C21" s="10" t="s">
        <v>13</v>
      </c>
      <c r="D21" s="11" t="s">
        <v>14</v>
      </c>
      <c r="E21" s="10" t="s">
        <v>13</v>
      </c>
      <c r="F21" s="11" t="s">
        <v>14</v>
      </c>
      <c r="G21" s="10" t="s">
        <v>13</v>
      </c>
      <c r="H21" s="11" t="s">
        <v>14</v>
      </c>
    </row>
    <row r="22" spans="2:8" x14ac:dyDescent="0.2">
      <c r="B22" s="12" t="s">
        <v>15</v>
      </c>
      <c r="C22" s="13">
        <f>VLOOKUP('[1]FY LookUp'!$F$4,'[1]Data Update'!$B$60:$P$83,2,FALSE)</f>
        <v>2554</v>
      </c>
      <c r="D22" s="14">
        <f>VLOOKUP('[1]FY LookUp'!$F$4,'[1]Data Update'!$B$60:$P$83,3,FALSE)</f>
        <v>1279.6500000000001</v>
      </c>
      <c r="E22" s="13">
        <f>VLOOKUP('[1]FY LookUp'!$F$9,'[1]Data Update'!$B$60:$P$83,2,FALSE)</f>
        <v>2978</v>
      </c>
      <c r="F22" s="14">
        <f>VLOOKUP('[1]FY LookUp'!$F$9,'[1]Data Update'!$B$60:$P$83,3,FALSE)</f>
        <v>1389.68</v>
      </c>
      <c r="G22" s="15">
        <f>(C22-E22)/E22</f>
        <v>-0.14237743451981194</v>
      </c>
      <c r="H22" s="16">
        <f>(D22-F22)/F22</f>
        <v>-7.9176501064993354E-2</v>
      </c>
    </row>
    <row r="23" spans="2:8" x14ac:dyDescent="0.2">
      <c r="B23" s="17" t="s">
        <v>16</v>
      </c>
      <c r="C23" s="18">
        <f>VLOOKUP('[1]FY LookUp'!$F$4,'[1]Data Update'!$B$60:$P$83,12,FALSE)</f>
        <v>3591</v>
      </c>
      <c r="D23" s="19">
        <f>VLOOKUP('[1]FY LookUp'!$F$4,'[1]Data Update'!$B$60:$P$83,13,FALSE)</f>
        <v>956.02</v>
      </c>
      <c r="E23" s="18">
        <f>VLOOKUP('[1]FY LookUp'!$F$9,'[1]Data Update'!$B$60:$P$83,12,FALSE)</f>
        <v>3882</v>
      </c>
      <c r="F23" s="19">
        <f>VLOOKUP('[1]FY LookUp'!$F$9,'[1]Data Update'!$B$60:$P$83,13,FALSE)</f>
        <v>1010.34</v>
      </c>
      <c r="G23" s="20">
        <f t="shared" ref="G23:H30" si="6">(C23-E23)/E23</f>
        <v>-7.4961360123647611E-2</v>
      </c>
      <c r="H23" s="21">
        <f t="shared" si="6"/>
        <v>-5.3764079418809556E-2</v>
      </c>
    </row>
    <row r="24" spans="2:8" x14ac:dyDescent="0.2">
      <c r="B24" s="22" t="s">
        <v>17</v>
      </c>
      <c r="C24" s="23">
        <f>SUM(C22:C23)</f>
        <v>6145</v>
      </c>
      <c r="D24" s="24">
        <f>SUM(D22:D23)</f>
        <v>2235.67</v>
      </c>
      <c r="E24" s="23">
        <f>SUM(E22:E23)</f>
        <v>6860</v>
      </c>
      <c r="F24" s="24">
        <f>SUM(F22:F23)</f>
        <v>2400.02</v>
      </c>
      <c r="G24" s="26">
        <f t="shared" si="6"/>
        <v>-0.10422740524781342</v>
      </c>
      <c r="H24" s="27">
        <f t="shared" si="6"/>
        <v>-6.8478596011699866E-2</v>
      </c>
    </row>
    <row r="25" spans="2:8" x14ac:dyDescent="0.2">
      <c r="B25" s="28" t="s">
        <v>18</v>
      </c>
      <c r="C25" s="18">
        <f>VLOOKUP('[1]FY LookUp'!$F$4,'[1]Data Update'!$B$60:$P$83,10,FALSE)</f>
        <v>428</v>
      </c>
      <c r="D25" s="19">
        <f>VLOOKUP('[1]FY LookUp'!$F$4,'[1]Data Update'!$B$60:$P$83,11,FALSE)</f>
        <v>61.7</v>
      </c>
      <c r="E25" s="18">
        <f>VLOOKUP('[1]FY LookUp'!$F$9,'[1]Data Update'!$B$60:$P$83,10,FALSE)</f>
        <v>400</v>
      </c>
      <c r="F25" s="19">
        <f>VLOOKUP('[1]FY LookUp'!$F$9,'[1]Data Update'!$B$60:$P$83,11,FALSE)</f>
        <v>59.84</v>
      </c>
      <c r="G25" s="20">
        <f t="shared" si="6"/>
        <v>7.0000000000000007E-2</v>
      </c>
      <c r="H25" s="21">
        <f t="shared" si="6"/>
        <v>3.1082887700534748E-2</v>
      </c>
    </row>
    <row r="26" spans="2:8" x14ac:dyDescent="0.2">
      <c r="B26" s="17" t="s">
        <v>19</v>
      </c>
      <c r="C26" s="18">
        <f>VLOOKUP('[1]FY LookUp'!$F$4,'[1]Data Update'!$B$60:$P$83,6,FALSE)</f>
        <v>431</v>
      </c>
      <c r="D26" s="19">
        <f>VLOOKUP('[1]FY LookUp'!$F$4,'[1]Data Update'!$B$60:$P$83,7,FALSE)</f>
        <v>66.47</v>
      </c>
      <c r="E26" s="18">
        <f>VLOOKUP('[1]FY LookUp'!$F$9,'[1]Data Update'!$B$60:$P$83,6,FALSE)</f>
        <v>465</v>
      </c>
      <c r="F26" s="19">
        <f>VLOOKUP('[1]FY LookUp'!$F$9,'[1]Data Update'!$B$60:$P$83,7,FALSE)</f>
        <v>65.47</v>
      </c>
      <c r="G26" s="20">
        <f t="shared" si="6"/>
        <v>-7.3118279569892475E-2</v>
      </c>
      <c r="H26" s="21">
        <f t="shared" si="6"/>
        <v>1.5274171376202841E-2</v>
      </c>
    </row>
    <row r="27" spans="2:8" x14ac:dyDescent="0.2">
      <c r="B27" s="17" t="s">
        <v>20</v>
      </c>
      <c r="C27" s="18">
        <f>VLOOKUP('[1]FY LookUp'!$F$4,'[1]Data Update'!$B$60:$P$83,8,FALSE)</f>
        <v>400</v>
      </c>
      <c r="D27" s="19">
        <f>VLOOKUP('[1]FY LookUp'!$F$4,'[1]Data Update'!$B$60:$P$83,9,FALSE)</f>
        <v>49.64</v>
      </c>
      <c r="E27" s="18">
        <f>VLOOKUP('[1]FY LookUp'!$F$9,'[1]Data Update'!$B$60:$P$83,8,FALSE)</f>
        <v>456</v>
      </c>
      <c r="F27" s="19">
        <f>VLOOKUP('[1]FY LookUp'!$F$9,'[1]Data Update'!$B$60:$P$83,9,FALSE)</f>
        <v>64.92</v>
      </c>
      <c r="G27" s="20">
        <f t="shared" si="6"/>
        <v>-0.12280701754385964</v>
      </c>
      <c r="H27" s="21">
        <f t="shared" si="6"/>
        <v>-0.23536660505237217</v>
      </c>
    </row>
    <row r="28" spans="2:8" x14ac:dyDescent="0.2">
      <c r="B28" s="17" t="s">
        <v>21</v>
      </c>
      <c r="C28" s="18">
        <f>VLOOKUP('[1]FY LookUp'!$F$4,'[1]Data Update'!$B$60:$P$83,4,FALSE)</f>
        <v>441</v>
      </c>
      <c r="D28" s="19">
        <f>VLOOKUP('[1]FY LookUp'!$F$4,'[1]Data Update'!$B$60:$P$83,5,FALSE)</f>
        <v>52.56</v>
      </c>
      <c r="E28" s="18">
        <f>VLOOKUP('[1]FY LookUp'!$F$9,'[1]Data Update'!$B$60:$P$83,4,FALSE)</f>
        <v>490</v>
      </c>
      <c r="F28" s="19">
        <f>VLOOKUP('[1]FY LookUp'!$F$9,'[1]Data Update'!$B$60:$P$83,5,FALSE)</f>
        <v>65.52</v>
      </c>
      <c r="G28" s="20">
        <f t="shared" si="6"/>
        <v>-0.1</v>
      </c>
      <c r="H28" s="21">
        <f t="shared" si="6"/>
        <v>-0.19780219780219771</v>
      </c>
    </row>
    <row r="29" spans="2:8" x14ac:dyDescent="0.2">
      <c r="B29" s="29" t="s">
        <v>22</v>
      </c>
      <c r="C29" s="18">
        <f>VLOOKUP('[1]FY LookUp'!$F$4,'[1]Data Update'!$B$60:$P$83,14,FALSE)</f>
        <v>687</v>
      </c>
      <c r="D29" s="19">
        <f>VLOOKUP('[1]FY LookUp'!$F$4,'[1]Data Update'!$B$60:$P$83,15,FALSE)</f>
        <v>125.94</v>
      </c>
      <c r="E29" s="18">
        <f>VLOOKUP('[1]FY LookUp'!$F$9,'[1]Data Update'!$B$60:$P$83,14,FALSE)</f>
        <v>828</v>
      </c>
      <c r="F29" s="19">
        <f>VLOOKUP('[1]FY LookUp'!$F$9,'[1]Data Update'!$B$60:$P$83,15,FALSE)</f>
        <v>120.27</v>
      </c>
      <c r="G29" s="20">
        <f t="shared" si="6"/>
        <v>-0.17028985507246377</v>
      </c>
      <c r="H29" s="21">
        <f t="shared" si="6"/>
        <v>4.7143926166126233E-2</v>
      </c>
    </row>
    <row r="30" spans="2:8" x14ac:dyDescent="0.2">
      <c r="B30" s="30" t="s">
        <v>23</v>
      </c>
      <c r="C30" s="31">
        <f>SUM(C25:C29)</f>
        <v>2387</v>
      </c>
      <c r="D30" s="32">
        <f>SUM(D25:D29)</f>
        <v>356.31</v>
      </c>
      <c r="E30" s="31">
        <f>SUM(E25:E29)</f>
        <v>2639</v>
      </c>
      <c r="F30" s="32">
        <f>SUM(F25:F29)</f>
        <v>376.02</v>
      </c>
      <c r="G30" s="26">
        <f t="shared" si="6"/>
        <v>-9.5490716180371346E-2</v>
      </c>
      <c r="H30" s="27">
        <f t="shared" si="6"/>
        <v>-5.2417424605074148E-2</v>
      </c>
    </row>
    <row r="31" spans="2:8" ht="13.5" thickBot="1" x14ac:dyDescent="0.25">
      <c r="B31" s="33" t="s">
        <v>24</v>
      </c>
      <c r="C31" s="34">
        <f>C24+C30</f>
        <v>8532</v>
      </c>
      <c r="D31" s="35">
        <f>D24+D30</f>
        <v>2591.98</v>
      </c>
      <c r="E31" s="34">
        <f>E24+E30</f>
        <v>9499</v>
      </c>
      <c r="F31" s="35">
        <f>F24+F30</f>
        <v>2776.04</v>
      </c>
      <c r="G31" s="36">
        <f>(C31-E31)/E31</f>
        <v>-0.10180018949363091</v>
      </c>
      <c r="H31" s="37">
        <f>(D31-F31)/F31</f>
        <v>-6.6303079206351478E-2</v>
      </c>
    </row>
    <row r="34" spans="2:8" ht="15.75" customHeight="1" thickBot="1" x14ac:dyDescent="0.3">
      <c r="B34" s="6" t="s">
        <v>29</v>
      </c>
    </row>
    <row r="35" spans="2:8" s="7" customFormat="1" ht="26.25" customHeight="1" x14ac:dyDescent="0.2">
      <c r="B35" s="56" t="s">
        <v>5</v>
      </c>
      <c r="C35" s="58" t="s">
        <v>30</v>
      </c>
      <c r="D35" s="59"/>
      <c r="E35" s="58" t="s">
        <v>31</v>
      </c>
      <c r="F35" s="59"/>
      <c r="G35" s="62" t="s">
        <v>28</v>
      </c>
      <c r="H35" s="63"/>
    </row>
    <row r="36" spans="2:8" s="8" customFormat="1" ht="33.75" customHeight="1" x14ac:dyDescent="0.2">
      <c r="B36" s="57"/>
      <c r="C36" s="66" t="str">
        <f>'[1]CY LookUp'!C4&amp;" to "&amp;'[1]CY LookUp'!F4</f>
        <v>January 2016 to July 2016</v>
      </c>
      <c r="D36" s="67"/>
      <c r="E36" s="66" t="str">
        <f>'[1]CY LookUp'!C9&amp;" to "&amp;'[1]CY LookUp'!F9</f>
        <v>January 2015 to July 2015</v>
      </c>
      <c r="F36" s="67"/>
      <c r="G36" s="54" t="s">
        <v>11</v>
      </c>
      <c r="H36" s="55"/>
    </row>
    <row r="37" spans="2:8" ht="23.25" thickBot="1" x14ac:dyDescent="0.25">
      <c r="B37" s="9" t="s">
        <v>12</v>
      </c>
      <c r="C37" s="10" t="s">
        <v>13</v>
      </c>
      <c r="D37" s="11" t="s">
        <v>14</v>
      </c>
      <c r="E37" s="10" t="s">
        <v>13</v>
      </c>
      <c r="F37" s="11" t="s">
        <v>14</v>
      </c>
      <c r="G37" s="10" t="s">
        <v>13</v>
      </c>
      <c r="H37" s="11" t="s">
        <v>14</v>
      </c>
    </row>
    <row r="38" spans="2:8" x14ac:dyDescent="0.2">
      <c r="B38" s="12" t="s">
        <v>15</v>
      </c>
      <c r="C38" s="13">
        <f>VLOOKUP('[1]CY LookUp'!$F$4,'[1]Data Update'!$B$88:$R$117,2,FALSE)</f>
        <v>18150</v>
      </c>
      <c r="D38" s="14">
        <f>VLOOKUP('[1]CY LookUp'!$F$4,'[1]Data Update'!$B$88:$R$117,3,FALSE)</f>
        <v>8351.67</v>
      </c>
      <c r="E38" s="13">
        <f>VLOOKUP('[1]CY LookUp'!$F$9,'[1]Data Update'!$B$88:$R$117,2,FALSE)</f>
        <v>18242</v>
      </c>
      <c r="F38" s="14">
        <f>VLOOKUP('[1]CY LookUp'!$F$9,'[1]Data Update'!$B$88:$R$117,3,FALSE)</f>
        <v>7898.7</v>
      </c>
      <c r="G38" s="15">
        <f>(C38-E38)/E38</f>
        <v>-5.0433066549720428E-3</v>
      </c>
      <c r="H38" s="16">
        <f>(D38-F38)/F38</f>
        <v>5.7347411599377146E-2</v>
      </c>
    </row>
    <row r="39" spans="2:8" x14ac:dyDescent="0.2">
      <c r="B39" s="17" t="s">
        <v>16</v>
      </c>
      <c r="C39" s="18">
        <f>VLOOKUP('[1]CY LookUp'!$F$4,'[1]Data Update'!$B$88:$R$117,12,FALSE)</f>
        <v>25116</v>
      </c>
      <c r="D39" s="19">
        <f>VLOOKUP('[1]CY LookUp'!$F$4,'[1]Data Update'!$B$88:$R$117,13,FALSE)</f>
        <v>6818.0300000000007</v>
      </c>
      <c r="E39" s="18">
        <f>VLOOKUP('[1]CY LookUp'!$F$9,'[1]Data Update'!$B$88:$R$117,12,FALSE)</f>
        <v>23431</v>
      </c>
      <c r="F39" s="19">
        <f>VLOOKUP('[1]CY LookUp'!$F$9,'[1]Data Update'!$B$88:$R$117,13,FALSE)</f>
        <v>5631.2000000000007</v>
      </c>
      <c r="G39" s="20">
        <f t="shared" ref="G39:H46" si="7">(C39-E39)/E39</f>
        <v>7.1913277282232943E-2</v>
      </c>
      <c r="H39" s="21">
        <f t="shared" si="7"/>
        <v>0.2107596959795425</v>
      </c>
    </row>
    <row r="40" spans="2:8" x14ac:dyDescent="0.2">
      <c r="B40" s="22" t="s">
        <v>17</v>
      </c>
      <c r="C40" s="23">
        <f>SUM(C38:C39)</f>
        <v>43266</v>
      </c>
      <c r="D40" s="24">
        <f>SUM(D38:D39)</f>
        <v>15169.7</v>
      </c>
      <c r="E40" s="23">
        <f>SUM(E38:E39)</f>
        <v>41673</v>
      </c>
      <c r="F40" s="24">
        <f>SUM(F38:F39)</f>
        <v>13529.900000000001</v>
      </c>
      <c r="G40" s="26">
        <f t="shared" si="7"/>
        <v>3.8226189619177883E-2</v>
      </c>
      <c r="H40" s="27">
        <f t="shared" si="7"/>
        <v>0.12119823502021441</v>
      </c>
    </row>
    <row r="41" spans="2:8" x14ac:dyDescent="0.2">
      <c r="B41" s="28" t="s">
        <v>18</v>
      </c>
      <c r="C41" s="18">
        <f>VLOOKUP('[1]CY LookUp'!$F$4,'[1]Data Update'!$B$88:$R$117,10,FALSE)</f>
        <v>3616</v>
      </c>
      <c r="D41" s="19">
        <f>VLOOKUP('[1]CY LookUp'!$F$4,'[1]Data Update'!$B$88:$R$117,11,FALSE)</f>
        <v>467.24</v>
      </c>
      <c r="E41" s="18">
        <f>VLOOKUP('[1]CY LookUp'!$F$9,'[1]Data Update'!$B$88:$R$117,10,FALSE)</f>
        <v>3411</v>
      </c>
      <c r="F41" s="19">
        <f>VLOOKUP('[1]CY LookUp'!$F$9,'[1]Data Update'!$B$88:$R$117,11,FALSE)</f>
        <v>496.87</v>
      </c>
      <c r="G41" s="20">
        <f t="shared" si="7"/>
        <v>6.0099677513925538E-2</v>
      </c>
      <c r="H41" s="21">
        <f t="shared" si="7"/>
        <v>-5.9633304486082866E-2</v>
      </c>
    </row>
    <row r="42" spans="2:8" x14ac:dyDescent="0.2">
      <c r="B42" s="17" t="s">
        <v>19</v>
      </c>
      <c r="C42" s="18">
        <f>VLOOKUP('[1]CY LookUp'!$F$4,'[1]Data Update'!$B$88:$R$117,6,FALSE)</f>
        <v>3522</v>
      </c>
      <c r="D42" s="19">
        <f>VLOOKUP('[1]CY LookUp'!$F$4,'[1]Data Update'!$B$88:$R$117,7,FALSE)</f>
        <v>534.92999999999995</v>
      </c>
      <c r="E42" s="18">
        <f>VLOOKUP('[1]CY LookUp'!$F$9,'[1]Data Update'!$B$88:$R$117,6,FALSE)</f>
        <v>3602</v>
      </c>
      <c r="F42" s="19">
        <f>VLOOKUP('[1]CY LookUp'!$F$9,'[1]Data Update'!$B$88:$R$117,7,FALSE)</f>
        <v>773.34</v>
      </c>
      <c r="G42" s="20">
        <f t="shared" si="7"/>
        <v>-2.2209883398112161E-2</v>
      </c>
      <c r="H42" s="21">
        <f t="shared" si="7"/>
        <v>-0.30828613546434952</v>
      </c>
    </row>
    <row r="43" spans="2:8" x14ac:dyDescent="0.2">
      <c r="B43" s="17" t="s">
        <v>20</v>
      </c>
      <c r="C43" s="18">
        <f>VLOOKUP('[1]CY LookUp'!$F$4,'[1]Data Update'!$B$88:$R$117,8,FALSE)</f>
        <v>3086</v>
      </c>
      <c r="D43" s="19">
        <f>VLOOKUP('[1]CY LookUp'!$F$4,'[1]Data Update'!$B$88:$R$117,9,FALSE)</f>
        <v>409.6</v>
      </c>
      <c r="E43" s="18">
        <f>VLOOKUP('[1]CY LookUp'!$F$9,'[1]Data Update'!$B$88:$R$117,8,FALSE)</f>
        <v>3064</v>
      </c>
      <c r="F43" s="19">
        <f>VLOOKUP('[1]CY LookUp'!$F$9,'[1]Data Update'!$B$88:$R$117,9,FALSE)</f>
        <v>438.20000000000005</v>
      </c>
      <c r="G43" s="20">
        <f t="shared" si="7"/>
        <v>7.1801566579634468E-3</v>
      </c>
      <c r="H43" s="21">
        <f t="shared" si="7"/>
        <v>-6.526700136923784E-2</v>
      </c>
    </row>
    <row r="44" spans="2:8" x14ac:dyDescent="0.2">
      <c r="B44" s="17" t="s">
        <v>21</v>
      </c>
      <c r="C44" s="18">
        <f>VLOOKUP('[1]CY LookUp'!$F$4,'[1]Data Update'!$B$88:$R$117,4,FALSE)</f>
        <v>3484</v>
      </c>
      <c r="D44" s="19">
        <f>VLOOKUP('[1]CY LookUp'!$F$4,'[1]Data Update'!$B$88:$R$117,5,FALSE)</f>
        <v>526.57999999999993</v>
      </c>
      <c r="E44" s="18">
        <f>VLOOKUP('[1]CY LookUp'!$F$9,'[1]Data Update'!$B$88:$R$117,4,FALSE)</f>
        <v>3353</v>
      </c>
      <c r="F44" s="19">
        <f>VLOOKUP('[1]CY LookUp'!$F$9,'[1]Data Update'!$B$88:$R$117,5,FALSE)</f>
        <v>463.29999999999995</v>
      </c>
      <c r="G44" s="20">
        <f t="shared" si="7"/>
        <v>3.9069490008947209E-2</v>
      </c>
      <c r="H44" s="21">
        <f t="shared" si="7"/>
        <v>0.13658536585365849</v>
      </c>
    </row>
    <row r="45" spans="2:8" x14ac:dyDescent="0.2">
      <c r="B45" s="29" t="s">
        <v>22</v>
      </c>
      <c r="C45" s="18">
        <f>VLOOKUP('[1]CY LookUp'!$F$4,'[1]Data Update'!$B$88:$R$117,14,FALSE)</f>
        <v>5420</v>
      </c>
      <c r="D45" s="19">
        <f>VLOOKUP('[1]CY LookUp'!$F$4,'[1]Data Update'!$B$88:$R$117,15,FALSE)</f>
        <v>1115.29</v>
      </c>
      <c r="E45" s="18">
        <f>VLOOKUP('[1]CY LookUp'!$F$9,'[1]Data Update'!$B$88:$R$117,14,FALSE)</f>
        <v>5532</v>
      </c>
      <c r="F45" s="19">
        <f>VLOOKUP('[1]CY LookUp'!$F$9,'[1]Data Update'!$B$88:$R$117,15,FALSE)</f>
        <v>982.12</v>
      </c>
      <c r="G45" s="20">
        <f t="shared" si="7"/>
        <v>-2.0245842371655821E-2</v>
      </c>
      <c r="H45" s="21">
        <f t="shared" si="7"/>
        <v>0.13559442837942406</v>
      </c>
    </row>
    <row r="46" spans="2:8" x14ac:dyDescent="0.2">
      <c r="B46" s="30" t="s">
        <v>23</v>
      </c>
      <c r="C46" s="31">
        <f>SUM(C41:C45)</f>
        <v>19128</v>
      </c>
      <c r="D46" s="32">
        <f>SUM(D41:D45)</f>
        <v>3053.64</v>
      </c>
      <c r="E46" s="31">
        <f>SUM(E41:E45)</f>
        <v>18962</v>
      </c>
      <c r="F46" s="32">
        <f>SUM(F41:F45)</f>
        <v>3153.83</v>
      </c>
      <c r="G46" s="26">
        <f t="shared" si="7"/>
        <v>8.7543508068769118E-3</v>
      </c>
      <c r="H46" s="27">
        <f t="shared" si="7"/>
        <v>-3.1767723688340861E-2</v>
      </c>
    </row>
    <row r="47" spans="2:8" ht="13.5" thickBot="1" x14ac:dyDescent="0.25">
      <c r="B47" s="33" t="s">
        <v>24</v>
      </c>
      <c r="C47" s="34">
        <f>C40+C46</f>
        <v>62394</v>
      </c>
      <c r="D47" s="35">
        <f>D40+D46</f>
        <v>18223.34</v>
      </c>
      <c r="E47" s="34">
        <f>E40+E46</f>
        <v>60635</v>
      </c>
      <c r="F47" s="35">
        <f>F40+F46</f>
        <v>16683.730000000003</v>
      </c>
      <c r="G47" s="36">
        <f>(C47-E47)/E47</f>
        <v>2.900964789313103E-2</v>
      </c>
      <c r="H47" s="37">
        <f>(D47-F47)/F47</f>
        <v>9.2282121563942637E-2</v>
      </c>
    </row>
  </sheetData>
  <mergeCells count="25">
    <mergeCell ref="B35:B36"/>
    <mergeCell ref="C35:D35"/>
    <mergeCell ref="E35:F35"/>
    <mergeCell ref="G35:H35"/>
    <mergeCell ref="C36:D36"/>
    <mergeCell ref="E36:F36"/>
    <mergeCell ref="G36:H36"/>
    <mergeCell ref="B19:B20"/>
    <mergeCell ref="C19:D19"/>
    <mergeCell ref="E19:F19"/>
    <mergeCell ref="G19:H19"/>
    <mergeCell ref="C20:D20"/>
    <mergeCell ref="E20:F20"/>
    <mergeCell ref="G20:H20"/>
    <mergeCell ref="K4:L4"/>
    <mergeCell ref="B3:B4"/>
    <mergeCell ref="C3:D3"/>
    <mergeCell ref="E3:F3"/>
    <mergeCell ref="G3:H3"/>
    <mergeCell ref="I3:J3"/>
    <mergeCell ref="K3:L3"/>
    <mergeCell ref="C4:D4"/>
    <mergeCell ref="E4:F4"/>
    <mergeCell ref="G4:H4"/>
    <mergeCell ref="I4:J4"/>
  </mergeCells>
  <pageMargins left="0.11811023622047245" right="0.11811023622047245" top="0.55118110236220474" bottom="0.35433070866141736"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zoomScaleNormal="100" workbookViewId="0">
      <selection activeCell="B1" sqref="B1"/>
    </sheetView>
  </sheetViews>
  <sheetFormatPr defaultRowHeight="12.75" x14ac:dyDescent="0.2"/>
  <cols>
    <col min="1" max="1" width="2.28515625" style="5" customWidth="1"/>
    <col min="2" max="2" width="18.5703125" style="5" bestFit="1" customWidth="1"/>
    <col min="3" max="3" width="9.7109375" style="5" customWidth="1"/>
    <col min="4" max="4" width="10.5703125" style="5" customWidth="1"/>
    <col min="5" max="5" width="10.28515625" style="5" customWidth="1"/>
    <col min="6" max="6" width="10.140625" style="5" customWidth="1"/>
    <col min="7" max="9" width="9.140625" style="5"/>
    <col min="10" max="10" width="8.7109375" style="5" customWidth="1"/>
    <col min="11" max="16384" width="9.140625" style="5"/>
  </cols>
  <sheetData>
    <row r="1" spans="2:12" ht="49.5" customHeight="1" x14ac:dyDescent="0.2">
      <c r="B1" s="4" t="s">
        <v>32</v>
      </c>
    </row>
    <row r="2" spans="2:12" ht="15.75" customHeight="1" thickBot="1" x14ac:dyDescent="0.3">
      <c r="B2" s="6" t="s">
        <v>4</v>
      </c>
    </row>
    <row r="3" spans="2:12" s="7" customFormat="1" ht="26.25" customHeight="1" x14ac:dyDescent="0.2">
      <c r="B3" s="56" t="s">
        <v>5</v>
      </c>
      <c r="C3" s="58" t="s">
        <v>6</v>
      </c>
      <c r="D3" s="59"/>
      <c r="E3" s="58" t="s">
        <v>7</v>
      </c>
      <c r="F3" s="59"/>
      <c r="G3" s="60" t="s">
        <v>8</v>
      </c>
      <c r="H3" s="61"/>
      <c r="I3" s="62" t="s">
        <v>9</v>
      </c>
      <c r="J3" s="63"/>
      <c r="K3" s="64" t="s">
        <v>10</v>
      </c>
      <c r="L3" s="65"/>
    </row>
    <row r="4" spans="2:12" s="8" customFormat="1" ht="33.75" customHeight="1" x14ac:dyDescent="0.2">
      <c r="B4" s="57"/>
      <c r="C4" s="66" t="s">
        <v>44</v>
      </c>
      <c r="D4" s="67"/>
      <c r="E4" s="66" t="s">
        <v>45</v>
      </c>
      <c r="F4" s="67"/>
      <c r="G4" s="66" t="s">
        <v>46</v>
      </c>
      <c r="H4" s="67"/>
      <c r="I4" s="54" t="s">
        <v>11</v>
      </c>
      <c r="J4" s="55"/>
      <c r="K4" s="54" t="s">
        <v>11</v>
      </c>
      <c r="L4" s="55"/>
    </row>
    <row r="5" spans="2:12" ht="22.5" x14ac:dyDescent="0.2">
      <c r="B5" s="9" t="s">
        <v>33</v>
      </c>
      <c r="C5" s="10" t="s">
        <v>13</v>
      </c>
      <c r="D5" s="11" t="s">
        <v>14</v>
      </c>
      <c r="E5" s="10" t="s">
        <v>13</v>
      </c>
      <c r="F5" s="11" t="s">
        <v>14</v>
      </c>
      <c r="G5" s="10" t="s">
        <v>13</v>
      </c>
      <c r="H5" s="11" t="s">
        <v>14</v>
      </c>
      <c r="I5" s="10" t="s">
        <v>13</v>
      </c>
      <c r="J5" s="11" t="s">
        <v>14</v>
      </c>
      <c r="K5" s="10" t="s">
        <v>13</v>
      </c>
      <c r="L5" s="11" t="s">
        <v>14</v>
      </c>
    </row>
    <row r="6" spans="2:12" x14ac:dyDescent="0.2">
      <c r="B6" s="17" t="s">
        <v>34</v>
      </c>
      <c r="C6" s="18">
        <v>6975</v>
      </c>
      <c r="D6" s="42">
        <v>1346.3</v>
      </c>
      <c r="E6" s="18">
        <v>7799</v>
      </c>
      <c r="F6" s="42">
        <v>1455.74</v>
      </c>
      <c r="G6" s="18">
        <v>7603</v>
      </c>
      <c r="H6" s="42">
        <v>1360.57</v>
      </c>
      <c r="I6" s="43">
        <v>-0.10565457109885883</v>
      </c>
      <c r="J6" s="44">
        <v>-7.5178259854094862E-2</v>
      </c>
      <c r="K6" s="43">
        <v>-8.2598974089175325E-2</v>
      </c>
      <c r="L6" s="44">
        <v>-1.0488251247638844E-2</v>
      </c>
    </row>
    <row r="7" spans="2:12" x14ac:dyDescent="0.2">
      <c r="B7" s="17" t="s">
        <v>35</v>
      </c>
      <c r="C7" s="18">
        <v>193</v>
      </c>
      <c r="D7" s="42">
        <v>463.38</v>
      </c>
      <c r="E7" s="18">
        <v>204</v>
      </c>
      <c r="F7" s="42">
        <v>414.56</v>
      </c>
      <c r="G7" s="18">
        <v>249</v>
      </c>
      <c r="H7" s="42">
        <v>597.09</v>
      </c>
      <c r="I7" s="43">
        <v>-5.3921568627450983E-2</v>
      </c>
      <c r="J7" s="44">
        <v>0.11776341181011191</v>
      </c>
      <c r="K7" s="43">
        <v>-0.22489959839357429</v>
      </c>
      <c r="L7" s="44">
        <v>-0.22393609003667794</v>
      </c>
    </row>
    <row r="8" spans="2:12" x14ac:dyDescent="0.2">
      <c r="B8" s="17" t="s">
        <v>36</v>
      </c>
      <c r="C8" s="18">
        <v>536</v>
      </c>
      <c r="D8" s="42">
        <v>383.21</v>
      </c>
      <c r="E8" s="18">
        <v>556</v>
      </c>
      <c r="F8" s="42">
        <v>508.79</v>
      </c>
      <c r="G8" s="18">
        <v>659</v>
      </c>
      <c r="H8" s="42">
        <v>391.57</v>
      </c>
      <c r="I8" s="43">
        <v>-3.5971223021582732E-2</v>
      </c>
      <c r="J8" s="44">
        <v>-0.24682088877532976</v>
      </c>
      <c r="K8" s="43">
        <v>-0.18664643399089528</v>
      </c>
      <c r="L8" s="44">
        <v>-2.1349950200475046E-2</v>
      </c>
    </row>
    <row r="9" spans="2:12" x14ac:dyDescent="0.2">
      <c r="B9" s="17" t="s">
        <v>37</v>
      </c>
      <c r="C9" s="18">
        <v>405</v>
      </c>
      <c r="D9" s="42">
        <v>141.54</v>
      </c>
      <c r="E9" s="18">
        <v>386</v>
      </c>
      <c r="F9" s="42">
        <v>166.71</v>
      </c>
      <c r="G9" s="18">
        <v>498</v>
      </c>
      <c r="H9" s="42">
        <v>204.33</v>
      </c>
      <c r="I9" s="43">
        <v>4.9222797927461141E-2</v>
      </c>
      <c r="J9" s="44">
        <v>-0.15098074500629846</v>
      </c>
      <c r="K9" s="43">
        <v>-0.18674698795180722</v>
      </c>
      <c r="L9" s="44">
        <v>-0.30729701952723543</v>
      </c>
    </row>
    <row r="10" spans="2:12" x14ac:dyDescent="0.2">
      <c r="B10" s="17" t="s">
        <v>38</v>
      </c>
      <c r="C10" s="18">
        <v>112</v>
      </c>
      <c r="D10" s="42">
        <v>57.79</v>
      </c>
      <c r="E10" s="18">
        <v>123</v>
      </c>
      <c r="F10" s="42">
        <v>55.65</v>
      </c>
      <c r="G10" s="18">
        <v>146</v>
      </c>
      <c r="H10" s="42">
        <v>34.54</v>
      </c>
      <c r="I10" s="43">
        <v>-8.943089430894309E-2</v>
      </c>
      <c r="J10" s="44">
        <v>3.8454627133872425E-2</v>
      </c>
      <c r="K10" s="43">
        <v>-0.23287671232876711</v>
      </c>
      <c r="L10" s="44">
        <v>0.67313259988419227</v>
      </c>
    </row>
    <row r="11" spans="2:12" x14ac:dyDescent="0.2">
      <c r="B11" s="17" t="s">
        <v>39</v>
      </c>
      <c r="C11" s="18">
        <v>41</v>
      </c>
      <c r="D11" s="42">
        <v>40.71</v>
      </c>
      <c r="E11" s="18">
        <v>37</v>
      </c>
      <c r="F11" s="42">
        <v>68.599999999999994</v>
      </c>
      <c r="G11" s="18">
        <v>63</v>
      </c>
      <c r="H11" s="42">
        <v>76.05</v>
      </c>
      <c r="I11" s="43">
        <v>0.10810810810810811</v>
      </c>
      <c r="J11" s="44">
        <v>-0.40655976676384836</v>
      </c>
      <c r="K11" s="43">
        <v>-0.34920634920634919</v>
      </c>
      <c r="L11" s="44">
        <v>-0.46469428007889541</v>
      </c>
    </row>
    <row r="12" spans="2:12" x14ac:dyDescent="0.2">
      <c r="B12" s="17" t="s">
        <v>40</v>
      </c>
      <c r="C12" s="18">
        <v>270</v>
      </c>
      <c r="D12" s="42">
        <v>159.05000000000001</v>
      </c>
      <c r="E12" s="18">
        <v>330</v>
      </c>
      <c r="F12" s="42">
        <v>255.77</v>
      </c>
      <c r="G12" s="18">
        <v>281</v>
      </c>
      <c r="H12" s="42">
        <v>111.89</v>
      </c>
      <c r="I12" s="43">
        <v>-0.18181818181818182</v>
      </c>
      <c r="J12" s="44">
        <v>-0.37815224615865817</v>
      </c>
      <c r="K12" s="43">
        <v>-3.9145907473309607E-2</v>
      </c>
      <c r="L12" s="44">
        <v>0.42148538743408714</v>
      </c>
    </row>
    <row r="13" spans="2:12" ht="13.5" thickBot="1" x14ac:dyDescent="0.25">
      <c r="B13" s="33" t="s">
        <v>41</v>
      </c>
      <c r="C13" s="34">
        <v>8532</v>
      </c>
      <c r="D13" s="45">
        <v>2591.98</v>
      </c>
      <c r="E13" s="34">
        <v>9435</v>
      </c>
      <c r="F13" s="45">
        <v>2925.82</v>
      </c>
      <c r="G13" s="34">
        <v>9499</v>
      </c>
      <c r="H13" s="45">
        <v>2776.04</v>
      </c>
      <c r="I13" s="46">
        <v>-9.5707472178060415E-2</v>
      </c>
      <c r="J13" s="47">
        <v>-0.11410134594746092</v>
      </c>
      <c r="K13" s="46">
        <v>-0.10180018949363091</v>
      </c>
      <c r="L13" s="47">
        <v>-6.6303079206351478E-2</v>
      </c>
    </row>
    <row r="14" spans="2:12" x14ac:dyDescent="0.2">
      <c r="B14" s="38"/>
      <c r="C14" s="39"/>
      <c r="D14" s="40"/>
      <c r="E14" s="39"/>
      <c r="F14" s="40"/>
      <c r="G14" s="39"/>
      <c r="H14" s="40"/>
      <c r="I14" s="41"/>
      <c r="J14" s="41"/>
      <c r="K14" s="41"/>
      <c r="L14" s="41"/>
    </row>
    <row r="15" spans="2:12" ht="13.5" customHeight="1" x14ac:dyDescent="0.2"/>
    <row r="16" spans="2:12" ht="16.5" thickBot="1" x14ac:dyDescent="0.3">
      <c r="B16" s="6" t="s">
        <v>42</v>
      </c>
      <c r="L16" s="48"/>
    </row>
    <row r="17" spans="2:12" ht="25.5" customHeight="1" x14ac:dyDescent="0.2">
      <c r="B17" s="56" t="s">
        <v>5</v>
      </c>
      <c r="C17" s="58" t="s">
        <v>26</v>
      </c>
      <c r="D17" s="59"/>
      <c r="E17" s="58" t="s">
        <v>27</v>
      </c>
      <c r="F17" s="59"/>
      <c r="G17" s="62" t="s">
        <v>28</v>
      </c>
      <c r="H17" s="63"/>
      <c r="K17" s="69"/>
      <c r="L17" s="69"/>
    </row>
    <row r="18" spans="2:12" ht="25.5" customHeight="1" x14ac:dyDescent="0.2">
      <c r="B18" s="57"/>
      <c r="C18" s="66" t="s">
        <v>47</v>
      </c>
      <c r="D18" s="67"/>
      <c r="E18" s="66" t="s">
        <v>48</v>
      </c>
      <c r="F18" s="67"/>
      <c r="G18" s="54" t="s">
        <v>11</v>
      </c>
      <c r="H18" s="55"/>
      <c r="K18" s="68"/>
      <c r="L18" s="68"/>
    </row>
    <row r="19" spans="2:12" ht="22.5" x14ac:dyDescent="0.2">
      <c r="B19" s="9" t="s">
        <v>33</v>
      </c>
      <c r="C19" s="10" t="s">
        <v>13</v>
      </c>
      <c r="D19" s="11" t="s">
        <v>14</v>
      </c>
      <c r="E19" s="10" t="s">
        <v>13</v>
      </c>
      <c r="F19" s="11" t="s">
        <v>14</v>
      </c>
      <c r="G19" s="10" t="s">
        <v>13</v>
      </c>
      <c r="H19" s="11" t="s">
        <v>14</v>
      </c>
      <c r="K19" s="49"/>
      <c r="L19" s="49"/>
    </row>
    <row r="20" spans="2:12" x14ac:dyDescent="0.2">
      <c r="B20" s="17" t="s">
        <v>34</v>
      </c>
      <c r="C20" s="18">
        <v>6975</v>
      </c>
      <c r="D20" s="42">
        <v>1346.3</v>
      </c>
      <c r="E20" s="18">
        <v>7603</v>
      </c>
      <c r="F20" s="42">
        <v>1360.57</v>
      </c>
      <c r="G20" s="43">
        <v>-8.2598974089175325E-2</v>
      </c>
      <c r="H20" s="44">
        <v>-1.0488251247638844E-2</v>
      </c>
      <c r="K20" s="50"/>
      <c r="L20" s="50"/>
    </row>
    <row r="21" spans="2:12" x14ac:dyDescent="0.2">
      <c r="B21" s="17" t="s">
        <v>35</v>
      </c>
      <c r="C21" s="18">
        <v>193</v>
      </c>
      <c r="D21" s="42">
        <v>463.38</v>
      </c>
      <c r="E21" s="18">
        <v>249</v>
      </c>
      <c r="F21" s="42">
        <v>597.09</v>
      </c>
      <c r="G21" s="43">
        <v>-0.22489959839357429</v>
      </c>
      <c r="H21" s="44">
        <v>-0.22393609003667794</v>
      </c>
      <c r="K21" s="50"/>
      <c r="L21" s="50"/>
    </row>
    <row r="22" spans="2:12" x14ac:dyDescent="0.2">
      <c r="B22" s="17" t="s">
        <v>36</v>
      </c>
      <c r="C22" s="18">
        <v>536</v>
      </c>
      <c r="D22" s="42">
        <v>383.21</v>
      </c>
      <c r="E22" s="18">
        <v>659</v>
      </c>
      <c r="F22" s="42">
        <v>391.57</v>
      </c>
      <c r="G22" s="43">
        <v>-0.18664643399089528</v>
      </c>
      <c r="H22" s="44">
        <v>-2.1349950200475046E-2</v>
      </c>
      <c r="K22" s="50"/>
      <c r="L22" s="50"/>
    </row>
    <row r="23" spans="2:12" x14ac:dyDescent="0.2">
      <c r="B23" s="17" t="s">
        <v>37</v>
      </c>
      <c r="C23" s="18">
        <v>405</v>
      </c>
      <c r="D23" s="42">
        <v>141.54</v>
      </c>
      <c r="E23" s="18">
        <v>498</v>
      </c>
      <c r="F23" s="42">
        <v>204.33</v>
      </c>
      <c r="G23" s="43">
        <v>-0.18674698795180722</v>
      </c>
      <c r="H23" s="44">
        <v>-0.30729701952723543</v>
      </c>
      <c r="K23" s="50"/>
      <c r="L23" s="50"/>
    </row>
    <row r="24" spans="2:12" x14ac:dyDescent="0.2">
      <c r="B24" s="17" t="s">
        <v>38</v>
      </c>
      <c r="C24" s="18">
        <v>112</v>
      </c>
      <c r="D24" s="42">
        <v>57.79</v>
      </c>
      <c r="E24" s="18">
        <v>146</v>
      </c>
      <c r="F24" s="42">
        <v>34.54</v>
      </c>
      <c r="G24" s="43">
        <v>-0.23287671232876711</v>
      </c>
      <c r="H24" s="44">
        <v>0.67313259988419227</v>
      </c>
      <c r="K24" s="50"/>
      <c r="L24" s="51"/>
    </row>
    <row r="25" spans="2:12" x14ac:dyDescent="0.2">
      <c r="B25" s="17" t="s">
        <v>39</v>
      </c>
      <c r="C25" s="18">
        <v>41</v>
      </c>
      <c r="D25" s="42">
        <v>40.71</v>
      </c>
      <c r="E25" s="18">
        <v>63</v>
      </c>
      <c r="F25" s="42">
        <v>76.05</v>
      </c>
      <c r="G25" s="43">
        <v>-0.34920634920634919</v>
      </c>
      <c r="H25" s="44">
        <v>-0.46469428007889541</v>
      </c>
      <c r="K25" s="50"/>
      <c r="L25" s="50"/>
    </row>
    <row r="26" spans="2:12" x14ac:dyDescent="0.2">
      <c r="B26" s="17" t="s">
        <v>40</v>
      </c>
      <c r="C26" s="18">
        <v>270</v>
      </c>
      <c r="D26" s="42">
        <v>159.05000000000001</v>
      </c>
      <c r="E26" s="18">
        <v>281</v>
      </c>
      <c r="F26" s="42">
        <v>111.89</v>
      </c>
      <c r="G26" s="43">
        <v>-3.9145907473309607E-2</v>
      </c>
      <c r="H26" s="44">
        <v>0.42148538743408714</v>
      </c>
      <c r="K26" s="50"/>
      <c r="L26" s="50"/>
    </row>
    <row r="27" spans="2:12" ht="13.5" thickBot="1" x14ac:dyDescent="0.25">
      <c r="B27" s="33" t="s">
        <v>41</v>
      </c>
      <c r="C27" s="34">
        <v>8532</v>
      </c>
      <c r="D27" s="45">
        <v>2591.98</v>
      </c>
      <c r="E27" s="34">
        <v>9499</v>
      </c>
      <c r="F27" s="45">
        <v>2776.04</v>
      </c>
      <c r="G27" s="46">
        <v>-0.10180018949363091</v>
      </c>
      <c r="H27" s="47">
        <v>-6.6303079206351478E-2</v>
      </c>
      <c r="K27" s="52"/>
      <c r="L27" s="52"/>
    </row>
    <row r="28" spans="2:12" x14ac:dyDescent="0.2">
      <c r="K28" s="53"/>
      <c r="L28" s="53"/>
    </row>
    <row r="29" spans="2:12" ht="16.5" thickBot="1" x14ac:dyDescent="0.3">
      <c r="B29" s="6" t="s">
        <v>43</v>
      </c>
    </row>
    <row r="30" spans="2:12" ht="22.5" customHeight="1" x14ac:dyDescent="0.2">
      <c r="B30" s="56" t="s">
        <v>5</v>
      </c>
      <c r="C30" s="58" t="s">
        <v>30</v>
      </c>
      <c r="D30" s="59"/>
      <c r="E30" s="58" t="s">
        <v>31</v>
      </c>
      <c r="F30" s="59"/>
      <c r="G30" s="62" t="s">
        <v>28</v>
      </c>
      <c r="H30" s="63"/>
    </row>
    <row r="31" spans="2:12" ht="27.75" customHeight="1" x14ac:dyDescent="0.2">
      <c r="B31" s="57"/>
      <c r="C31" s="66" t="s">
        <v>49</v>
      </c>
      <c r="D31" s="67"/>
      <c r="E31" s="66" t="s">
        <v>50</v>
      </c>
      <c r="F31" s="67"/>
      <c r="G31" s="54" t="s">
        <v>11</v>
      </c>
      <c r="H31" s="55"/>
    </row>
    <row r="32" spans="2:12" ht="22.5" x14ac:dyDescent="0.2">
      <c r="B32" s="9" t="s">
        <v>33</v>
      </c>
      <c r="C32" s="10" t="s">
        <v>13</v>
      </c>
      <c r="D32" s="11" t="s">
        <v>14</v>
      </c>
      <c r="E32" s="10" t="s">
        <v>13</v>
      </c>
      <c r="F32" s="11" t="s">
        <v>14</v>
      </c>
      <c r="G32" s="10" t="s">
        <v>13</v>
      </c>
      <c r="H32" s="11" t="s">
        <v>14</v>
      </c>
    </row>
    <row r="33" spans="2:8" x14ac:dyDescent="0.2">
      <c r="B33" s="17" t="s">
        <v>34</v>
      </c>
      <c r="C33" s="18">
        <v>51672</v>
      </c>
      <c r="D33" s="42">
        <v>9558.52</v>
      </c>
      <c r="E33" s="18">
        <v>49510</v>
      </c>
      <c r="F33" s="42">
        <v>8616.06</v>
      </c>
      <c r="G33" s="43">
        <v>4.3667945869521309E-2</v>
      </c>
      <c r="H33" s="44">
        <v>0.10938410363901842</v>
      </c>
    </row>
    <row r="34" spans="2:8" x14ac:dyDescent="0.2">
      <c r="B34" s="17" t="s">
        <v>35</v>
      </c>
      <c r="C34" s="18">
        <v>1427</v>
      </c>
      <c r="D34" s="42">
        <v>3246.13</v>
      </c>
      <c r="E34" s="18">
        <v>1535</v>
      </c>
      <c r="F34" s="42">
        <v>3031.25</v>
      </c>
      <c r="G34" s="43">
        <v>-7.0358306188925079E-2</v>
      </c>
      <c r="H34" s="44">
        <v>7.0888247422680448E-2</v>
      </c>
    </row>
    <row r="35" spans="2:8" x14ac:dyDescent="0.2">
      <c r="B35" s="17" t="s">
        <v>36</v>
      </c>
      <c r="C35" s="18">
        <v>3672</v>
      </c>
      <c r="D35" s="42">
        <v>2374.84</v>
      </c>
      <c r="E35" s="18">
        <v>3797</v>
      </c>
      <c r="F35" s="42">
        <v>1900.3799999999999</v>
      </c>
      <c r="G35" s="43">
        <v>-3.2920726889649726E-2</v>
      </c>
      <c r="H35" s="44">
        <v>0.24966585630242388</v>
      </c>
    </row>
    <row r="36" spans="2:8" x14ac:dyDescent="0.2">
      <c r="B36" s="17" t="s">
        <v>37</v>
      </c>
      <c r="C36" s="18">
        <v>2543</v>
      </c>
      <c r="D36" s="42">
        <v>912.19</v>
      </c>
      <c r="E36" s="18">
        <v>2611</v>
      </c>
      <c r="F36" s="42">
        <v>1169.21</v>
      </c>
      <c r="G36" s="43">
        <v>-2.6043661432401378E-2</v>
      </c>
      <c r="H36" s="44">
        <v>-0.21982364160416004</v>
      </c>
    </row>
    <row r="37" spans="2:8" x14ac:dyDescent="0.2">
      <c r="B37" s="17" t="s">
        <v>38</v>
      </c>
      <c r="C37" s="18">
        <v>712</v>
      </c>
      <c r="D37" s="42">
        <v>337.97</v>
      </c>
      <c r="E37" s="18">
        <v>759</v>
      </c>
      <c r="F37" s="42">
        <v>346.26</v>
      </c>
      <c r="G37" s="43">
        <v>-6.1923583662714096E-2</v>
      </c>
      <c r="H37" s="44">
        <v>-2.3941546814532328E-2</v>
      </c>
    </row>
    <row r="38" spans="2:8" x14ac:dyDescent="0.2">
      <c r="B38" s="17" t="s">
        <v>39</v>
      </c>
      <c r="C38" s="18">
        <v>259</v>
      </c>
      <c r="D38" s="42">
        <v>580.35</v>
      </c>
      <c r="E38" s="18">
        <v>305</v>
      </c>
      <c r="F38" s="42">
        <v>625.30999999999995</v>
      </c>
      <c r="G38" s="43">
        <v>-0.15081967213114755</v>
      </c>
      <c r="H38" s="44">
        <v>-7.1900337432633299E-2</v>
      </c>
    </row>
    <row r="39" spans="2:8" x14ac:dyDescent="0.2">
      <c r="B39" s="17" t="s">
        <v>40</v>
      </c>
      <c r="C39" s="18">
        <v>2109</v>
      </c>
      <c r="D39" s="42">
        <v>1213.3399999999999</v>
      </c>
      <c r="E39" s="18">
        <v>2118</v>
      </c>
      <c r="F39" s="42">
        <v>995.27</v>
      </c>
      <c r="G39" s="43">
        <v>-4.24929178470255E-3</v>
      </c>
      <c r="H39" s="44">
        <v>0.21910637314497566</v>
      </c>
    </row>
    <row r="40" spans="2:8" ht="13.5" thickBot="1" x14ac:dyDescent="0.25">
      <c r="B40" s="33" t="s">
        <v>41</v>
      </c>
      <c r="C40" s="34">
        <v>62394</v>
      </c>
      <c r="D40" s="45">
        <v>18223.34</v>
      </c>
      <c r="E40" s="34">
        <v>60635</v>
      </c>
      <c r="F40" s="45">
        <v>16683.739999999998</v>
      </c>
      <c r="G40" s="46">
        <v>2.900964789313103E-2</v>
      </c>
      <c r="H40" s="47">
        <v>9.228146686534329E-2</v>
      </c>
    </row>
  </sheetData>
  <mergeCells count="27">
    <mergeCell ref="K18:L18"/>
    <mergeCell ref="B30:B31"/>
    <mergeCell ref="C30:D30"/>
    <mergeCell ref="E30:F30"/>
    <mergeCell ref="G30:H30"/>
    <mergeCell ref="C31:D31"/>
    <mergeCell ref="E31:F31"/>
    <mergeCell ref="G31:H31"/>
    <mergeCell ref="B17:B18"/>
    <mergeCell ref="C17:D17"/>
    <mergeCell ref="E17:F17"/>
    <mergeCell ref="G17:H17"/>
    <mergeCell ref="K17:L17"/>
    <mergeCell ref="C18:D18"/>
    <mergeCell ref="E18:F18"/>
    <mergeCell ref="G18:H18"/>
    <mergeCell ref="K4:L4"/>
    <mergeCell ref="B3:B4"/>
    <mergeCell ref="C3:D3"/>
    <mergeCell ref="E3:F3"/>
    <mergeCell ref="G3:H3"/>
    <mergeCell ref="I3:J3"/>
    <mergeCell ref="K3:L3"/>
    <mergeCell ref="C4:D4"/>
    <mergeCell ref="E4:F4"/>
    <mergeCell ref="G4:H4"/>
    <mergeCell ref="I4:J4"/>
  </mergeCells>
  <pageMargins left="0.11811023622047245" right="0.11811023622047245" top="0.55118110236220474" bottom="0.15748031496062992" header="0.31496062992125984" footer="0.31496062992125984"/>
  <pageSetup paperSize="9" scale="8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Disclaimer</vt:lpstr>
      <vt:lpstr>Regional</vt:lpstr>
      <vt:lpstr>Building Use</vt:lpstr>
      <vt:lpstr>Graphs</vt:lpstr>
      <vt:lpstr>'Building Use'!Print_Area</vt:lpstr>
      <vt:lpstr>Graphs!Print_Area</vt:lpstr>
      <vt:lpstr>Regional!Print_Area</vt:lpstr>
    </vt:vector>
  </TitlesOfParts>
  <Company>The Building Commission and Plumbing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Victorian Building Authority</dc:creator>
  <cp:lastModifiedBy>Rebecca Lee</cp:lastModifiedBy>
  <cp:lastPrinted>2016-08-24T07:32:10Z</cp:lastPrinted>
  <dcterms:created xsi:type="dcterms:W3CDTF">2013-08-26T05:14:32Z</dcterms:created>
  <dcterms:modified xsi:type="dcterms:W3CDTF">2016-09-01T00:58:11Z</dcterms:modified>
</cp:coreProperties>
</file>